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/>
  <mc:AlternateContent xmlns:mc="http://schemas.openxmlformats.org/markup-compatibility/2006">
    <mc:Choice Requires="x15">
      <x15ac:absPath xmlns:x15ac="http://schemas.microsoft.com/office/spreadsheetml/2010/11/ac" url="\\dol902\md_old\2025_Pisma\423_Meldunki o stanie rejestru wyborców\IV kwartał\"/>
    </mc:Choice>
  </mc:AlternateContent>
  <xr:revisionPtr revIDLastSave="0" documentId="13_ncr:1_{460FF68D-724B-4DED-B154-31429F2BD825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meldunek_o_stanie_rejestru_wybo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A77" i="1" l="1"/>
  <c r="A75" i="1"/>
  <c r="A74" i="1"/>
  <c r="A73" i="1"/>
  <c r="A71" i="1"/>
  <c r="A70" i="1"/>
  <c r="A69" i="1"/>
  <c r="A67" i="1"/>
  <c r="A66" i="1"/>
  <c r="A65" i="1"/>
  <c r="A64" i="1"/>
  <c r="A63" i="1"/>
  <c r="A62" i="1"/>
  <c r="A61" i="1"/>
  <c r="A60" i="1"/>
  <c r="A58" i="1"/>
  <c r="A57" i="1"/>
  <c r="A56" i="1"/>
  <c r="A55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5" i="1"/>
  <c r="A34" i="1"/>
  <c r="A33" i="1"/>
  <c r="A32" i="1"/>
  <c r="A30" i="1"/>
  <c r="A29" i="1"/>
  <c r="A28" i="1"/>
  <c r="A27" i="1"/>
  <c r="A26" i="1"/>
  <c r="A24" i="1"/>
  <c r="A23" i="1"/>
  <c r="A22" i="1"/>
  <c r="A21" i="1"/>
  <c r="A20" i="1"/>
  <c r="A19" i="1"/>
  <c r="A17" i="1"/>
  <c r="A16" i="1"/>
  <c r="A15" i="1"/>
  <c r="A14" i="1"/>
  <c r="A13" i="1"/>
  <c r="A12" i="1"/>
  <c r="A10" i="1"/>
  <c r="A9" i="1"/>
  <c r="A8" i="1"/>
  <c r="A7" i="1"/>
  <c r="A6" i="1"/>
  <c r="E79" i="1"/>
  <c r="F79" i="1"/>
  <c r="G79" i="1"/>
  <c r="H79" i="1"/>
  <c r="I79" i="1"/>
  <c r="J79" i="1"/>
  <c r="K79" i="1"/>
  <c r="L79" i="1"/>
  <c r="M79" i="1"/>
  <c r="M81" i="1" l="1"/>
  <c r="L81" i="1"/>
  <c r="K81" i="1"/>
  <c r="J81" i="1"/>
  <c r="I81" i="1"/>
  <c r="H81" i="1"/>
  <c r="G81" i="1"/>
  <c r="F81" i="1"/>
  <c r="E81" i="1"/>
</calcChain>
</file>

<file path=xl/sharedStrings.xml><?xml version="1.0" encoding="utf-8"?>
<sst xmlns="http://schemas.openxmlformats.org/spreadsheetml/2006/main" count="216" uniqueCount="104">
  <si>
    <t>Kod TERYT</t>
  </si>
  <si>
    <t>Gmina</t>
  </si>
  <si>
    <t>Powiat</t>
  </si>
  <si>
    <t>Delegatura</t>
  </si>
  <si>
    <t>Liczba mieszkańców</t>
  </si>
  <si>
    <t>Powiat ełcki</t>
  </si>
  <si>
    <t>m. Ełk</t>
  </si>
  <si>
    <t>ełcki</t>
  </si>
  <si>
    <t>Olsztyn</t>
  </si>
  <si>
    <t>gm. Ełk</t>
  </si>
  <si>
    <t>gm. Kalinowo</t>
  </si>
  <si>
    <t>gm. Prostki</t>
  </si>
  <si>
    <t>gm. Stare Juchy</t>
  </si>
  <si>
    <t>Powiat giżycki</t>
  </si>
  <si>
    <t>m. Giżycko</t>
  </si>
  <si>
    <t>giżycki</t>
  </si>
  <si>
    <t>gm. Giżycko</t>
  </si>
  <si>
    <t>gm. Kruklanki</t>
  </si>
  <si>
    <t>gm. Miłki</t>
  </si>
  <si>
    <t>gm. Ryn</t>
  </si>
  <si>
    <t>gm. Wydminy</t>
  </si>
  <si>
    <t>Powiat kętrzyński</t>
  </si>
  <si>
    <t>m. Kętrzyn</t>
  </si>
  <si>
    <t>kętrzyński</t>
  </si>
  <si>
    <t>gm. Barciany</t>
  </si>
  <si>
    <t>gm. Kętrzyn</t>
  </si>
  <si>
    <t>gm. Korsze</t>
  </si>
  <si>
    <t>gm. Reszel</t>
  </si>
  <si>
    <t>gm. Srokowo</t>
  </si>
  <si>
    <t>Powiat mrągowski</t>
  </si>
  <si>
    <t>m. Mrągowo</t>
  </si>
  <si>
    <t>mrągowski</t>
  </si>
  <si>
    <t>gm. Mikołajki</t>
  </si>
  <si>
    <t>gm. Mrągowo</t>
  </si>
  <si>
    <t>gm. Piecki</t>
  </si>
  <si>
    <t>gm. Sorkwity</t>
  </si>
  <si>
    <t>Powiat nidzicki</t>
  </si>
  <si>
    <t>gm. Janowiec Kościelny</t>
  </si>
  <si>
    <t>nidzicki</t>
  </si>
  <si>
    <t>gm. Janowo</t>
  </si>
  <si>
    <t>gm. Kozłowo</t>
  </si>
  <si>
    <t>gm. Nidzica</t>
  </si>
  <si>
    <t>Powiat olecki</t>
  </si>
  <si>
    <t>gm. Kowale Oleckie</t>
  </si>
  <si>
    <t>olecki</t>
  </si>
  <si>
    <t>gm. Olecko</t>
  </si>
  <si>
    <t>gm. Świętajno</t>
  </si>
  <si>
    <t>gm. Wieliczki</t>
  </si>
  <si>
    <t>Powiat olsztyński</t>
  </si>
  <si>
    <t>gm. Barczewo</t>
  </si>
  <si>
    <t>olsztyński</t>
  </si>
  <si>
    <t>gm. Biskupiec</t>
  </si>
  <si>
    <t>gm. Dobre Miasto</t>
  </si>
  <si>
    <t>gm. Dywity</t>
  </si>
  <si>
    <t>gm. Gietrzwałd</t>
  </si>
  <si>
    <t>gm. Jeziorany</t>
  </si>
  <si>
    <t>gm. Jonkowo</t>
  </si>
  <si>
    <t>gm. Kolno</t>
  </si>
  <si>
    <t>gm. Olsztynek</t>
  </si>
  <si>
    <t>gm. Purda</t>
  </si>
  <si>
    <t>gm. Stawiguda</t>
  </si>
  <si>
    <t>gm. Świątki</t>
  </si>
  <si>
    <t>Powiat piski</t>
  </si>
  <si>
    <t>gm. Biała Piska</t>
  </si>
  <si>
    <t>piski</t>
  </si>
  <si>
    <t>gm. Orzysz</t>
  </si>
  <si>
    <t>gm. Pisz</t>
  </si>
  <si>
    <t>gm. Ruciane-Nida</t>
  </si>
  <si>
    <t>Powiat szczycieński</t>
  </si>
  <si>
    <t>m. Szczytno</t>
  </si>
  <si>
    <t>szczycieński</t>
  </si>
  <si>
    <t>gm. Dźwierzuty</t>
  </si>
  <si>
    <t>gm. Jedwabno</t>
  </si>
  <si>
    <t>gm. Pasym</t>
  </si>
  <si>
    <t>gm. Rozogi</t>
  </si>
  <si>
    <t>gm. Szczytno</t>
  </si>
  <si>
    <t>gm. Wielbark</t>
  </si>
  <si>
    <t>Powiat gołdapski</t>
  </si>
  <si>
    <t>gm. Banie Mazurskie</t>
  </si>
  <si>
    <t>gołdapski</t>
  </si>
  <si>
    <t>gm. Dubeninki</t>
  </si>
  <si>
    <t>gm. Gołdap</t>
  </si>
  <si>
    <t>Powiat węgorzewski</t>
  </si>
  <si>
    <t>gm. Budry</t>
  </si>
  <si>
    <t>węgorzewski</t>
  </si>
  <si>
    <t>gm. Pozezdrze</t>
  </si>
  <si>
    <t>gm. Węgorzewo</t>
  </si>
  <si>
    <t>Miasto na prawach powiatu</t>
  </si>
  <si>
    <t>m. Olsztyn</t>
  </si>
  <si>
    <t xml:space="preserve">Razem Komisarze Wyborczy w Olsztynie </t>
  </si>
  <si>
    <t>CAŁE WOJEWÓDZTWO</t>
  </si>
  <si>
    <r>
      <rPr>
        <b/>
        <sz val="11"/>
        <color theme="1"/>
        <rFont val="Calibri"/>
        <family val="2"/>
        <charset val="238"/>
        <scheme val="minor"/>
      </rPr>
      <t xml:space="preserve">Krajowe Biuro Wyborcze Delegatura w Olsztynie	</t>
    </r>
    <r>
      <rPr>
        <sz val="11"/>
        <color theme="1"/>
        <rFont val="Calibri"/>
        <family val="2"/>
        <charset val="238"/>
        <scheme val="minor"/>
      </rPr>
      <t xml:space="preserve">					</t>
    </r>
  </si>
  <si>
    <t>Razem Komisarze Wyborczy w Elblągu</t>
  </si>
  <si>
    <t>liczba wyborców ujętych w stałym obwodzie w CRW</t>
  </si>
  <si>
    <t xml:space="preserve">w tym liczba wyborców posiadających </t>
  </si>
  <si>
    <t xml:space="preserve">liczba osób pozbawionych prawa wybierania </t>
  </si>
  <si>
    <t xml:space="preserve"> ogółem</t>
  </si>
  <si>
    <t xml:space="preserve">                                                                                                                                                                    Stan rejestru wyborców na dzień 31 grudnia 2025 r.	</t>
  </si>
  <si>
    <t xml:space="preserve"> obywatelstwo krajów UE</t>
  </si>
  <si>
    <t xml:space="preserve"> obywatelstwo UK</t>
  </si>
  <si>
    <t xml:space="preserve"> posiadających obywatelstwo krajów UE</t>
  </si>
  <si>
    <t xml:space="preserve"> posiadających obywatelstwo UK</t>
  </si>
  <si>
    <t xml:space="preserve"> z urzędu na podstawie adresu stałego zameldowania</t>
  </si>
  <si>
    <t xml:space="preserve"> na wniosek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</si>
</sst>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6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8"/>
      <color theme="3"/>
      <name val="Calibri Light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57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3"/>
      <color theme="1"/>
      <name val="Calibri"/>
      <family val="2"/>
      <charset val="238"/>
      <scheme val="minor"/>
    </font>
    <font>
      <b/>
      <sz val="13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1"/>
      <name val="Calibri"/>
      <family val="2"/>
      <charset val="238"/>
      <scheme val="minor"/>
    </font>
  </fonts>
  <fills count="40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6699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38">
    <xf numFmtId="0" fontId="0" fillId="0" borderId="0" xfId="0"/>
    <xf numFmtId="0" fontId="0" fillId="35" borderId="0" xfId="0" applyFill="1"/>
    <xf numFmtId="0" fontId="0" fillId="36" borderId="0" xfId="0" applyFill="1"/>
    <xf numFmtId="0" fontId="0" fillId="37" borderId="10" xfId="0" applyFill="1" applyBorder="1"/>
    <xf numFmtId="0" fontId="0" fillId="37" borderId="0" xfId="0" applyFill="1"/>
    <xf numFmtId="0" fontId="0" fillId="0" borderId="0" xfId="0" applyFill="1"/>
    <xf numFmtId="0" fontId="19" fillId="37" borderId="10" xfId="0" applyFont="1" applyFill="1" applyBorder="1"/>
    <xf numFmtId="0" fontId="20" fillId="36" borderId="10" xfId="0" applyFont="1" applyFill="1" applyBorder="1"/>
    <xf numFmtId="0" fontId="21" fillId="33" borderId="10" xfId="0" applyFont="1" applyFill="1" applyBorder="1" applyAlignment="1">
      <alignment horizontal="center" vertical="center" wrapText="1"/>
    </xf>
    <xf numFmtId="0" fontId="21" fillId="34" borderId="10" xfId="0" applyFont="1" applyFill="1" applyBorder="1" applyAlignment="1">
      <alignment horizontal="center" vertical="center" wrapText="1"/>
    </xf>
    <xf numFmtId="0" fontId="21" fillId="35" borderId="10" xfId="0" applyFont="1" applyFill="1" applyBorder="1" applyAlignment="1">
      <alignment horizontal="center" vertical="center" wrapText="1"/>
    </xf>
    <xf numFmtId="0" fontId="22" fillId="38" borderId="10" xfId="0" applyFont="1" applyFill="1" applyBorder="1" applyAlignment="1">
      <alignment horizontal="center" vertical="center"/>
    </xf>
    <xf numFmtId="0" fontId="22" fillId="39" borderId="10" xfId="0" applyFont="1" applyFill="1" applyBorder="1" applyAlignment="1">
      <alignment horizontal="center" vertical="center" wrapText="1"/>
    </xf>
    <xf numFmtId="0" fontId="22" fillId="38" borderId="10" xfId="0" applyFont="1" applyFill="1" applyBorder="1" applyAlignment="1">
      <alignment horizontal="center" vertical="center" wrapText="1"/>
    </xf>
    <xf numFmtId="0" fontId="22" fillId="33" borderId="10" xfId="0" applyFont="1" applyFill="1" applyBorder="1" applyAlignment="1">
      <alignment horizontal="center" vertical="center" wrapText="1"/>
    </xf>
    <xf numFmtId="0" fontId="22" fillId="34" borderId="10" xfId="0" applyFont="1" applyFill="1" applyBorder="1" applyAlignment="1">
      <alignment horizontal="center" vertical="center" wrapText="1"/>
    </xf>
    <xf numFmtId="0" fontId="20" fillId="0" borderId="10" xfId="0" applyFont="1" applyBorder="1"/>
    <xf numFmtId="0" fontId="23" fillId="36" borderId="10" xfId="0" applyFont="1" applyFill="1" applyBorder="1"/>
    <xf numFmtId="0" fontId="25" fillId="35" borderId="10" xfId="0" applyFont="1" applyFill="1" applyBorder="1"/>
    <xf numFmtId="0" fontId="25" fillId="0" borderId="10" xfId="0" applyFont="1" applyBorder="1"/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24" fillId="0" borderId="11" xfId="0" applyFont="1" applyBorder="1" applyAlignment="1">
      <alignment horizontal="left"/>
    </xf>
    <xf numFmtId="0" fontId="24" fillId="0" borderId="12" xfId="0" applyFont="1" applyBorder="1" applyAlignment="1">
      <alignment horizontal="left"/>
    </xf>
    <xf numFmtId="0" fontId="24" fillId="0" borderId="13" xfId="0" applyFont="1" applyBorder="1" applyAlignment="1">
      <alignment horizontal="left"/>
    </xf>
    <xf numFmtId="0" fontId="18" fillId="37" borderId="11" xfId="0" applyFont="1" applyFill="1" applyBorder="1" applyAlignment="1">
      <alignment horizontal="left"/>
    </xf>
    <xf numFmtId="0" fontId="18" fillId="37" borderId="12" xfId="0" applyFont="1" applyFill="1" applyBorder="1" applyAlignment="1">
      <alignment horizontal="left"/>
    </xf>
    <xf numFmtId="0" fontId="18" fillId="37" borderId="13" xfId="0" applyFont="1" applyFill="1" applyBorder="1" applyAlignment="1">
      <alignment horizontal="left"/>
    </xf>
    <xf numFmtId="0" fontId="20" fillId="36" borderId="11" xfId="0" applyFont="1" applyFill="1" applyBorder="1" applyAlignment="1">
      <alignment horizontal="left"/>
    </xf>
    <xf numFmtId="0" fontId="20" fillId="36" borderId="12" xfId="0" applyFont="1" applyFill="1" applyBorder="1" applyAlignment="1">
      <alignment horizontal="left"/>
    </xf>
    <xf numFmtId="0" fontId="20" fillId="36" borderId="13" xfId="0" applyFont="1" applyFill="1" applyBorder="1" applyAlignment="1">
      <alignment horizontal="left"/>
    </xf>
    <xf numFmtId="0" fontId="22" fillId="33" borderId="10" xfId="0" applyFont="1" applyFill="1" applyBorder="1" applyAlignment="1">
      <alignment horizontal="center" vertical="center"/>
    </xf>
    <xf numFmtId="0" fontId="16" fillId="0" borderId="11" xfId="0" applyFont="1" applyBorder="1" applyAlignment="1">
      <alignment horizontal="center"/>
    </xf>
    <xf numFmtId="0" fontId="16" fillId="0" borderId="12" xfId="0" applyFont="1" applyBorder="1" applyAlignment="1">
      <alignment horizontal="center"/>
    </xf>
    <xf numFmtId="0" fontId="16" fillId="0" borderId="13" xfId="0" applyFont="1" applyBorder="1" applyAlignment="1">
      <alignment horizontal="center"/>
    </xf>
    <xf numFmtId="0" fontId="22" fillId="35" borderId="10" xfId="0" applyFont="1" applyFill="1" applyBorder="1" applyAlignment="1">
      <alignment horizontal="center" vertical="center" wrapText="1"/>
    </xf>
    <xf numFmtId="0" fontId="22" fillId="34" borderId="10" xfId="0" applyFont="1" applyFill="1" applyBorder="1" applyAlignment="1">
      <alignment horizontal="center" vertical="center" wrapText="1"/>
    </xf>
  </cellXfs>
  <cellStyles count="42">
    <cellStyle name="20% — akcent 1" xfId="19" builtinId="30" customBuiltin="1"/>
    <cellStyle name="20% — akcent 2" xfId="23" builtinId="34" customBuiltin="1"/>
    <cellStyle name="20% — akcent 3" xfId="27" builtinId="38" customBuiltin="1"/>
    <cellStyle name="20% — akcent 4" xfId="31" builtinId="42" customBuiltin="1"/>
    <cellStyle name="20% — akcent 5" xfId="35" builtinId="46" customBuiltin="1"/>
    <cellStyle name="20% — akcent 6" xfId="39" builtinId="50" customBuiltin="1"/>
    <cellStyle name="40% — akcent 1" xfId="20" builtinId="31" customBuiltin="1"/>
    <cellStyle name="40% — akcent 2" xfId="24" builtinId="35" customBuiltin="1"/>
    <cellStyle name="40% — akcent 3" xfId="28" builtinId="39" customBuiltin="1"/>
    <cellStyle name="40% — akcent 4" xfId="32" builtinId="43" customBuiltin="1"/>
    <cellStyle name="40% — akcent 5" xfId="36" builtinId="47" customBuiltin="1"/>
    <cellStyle name="40% — akcent 6" xfId="40" builtinId="51" customBuiltin="1"/>
    <cellStyle name="60% — akcent 1" xfId="21" builtinId="32" customBuiltin="1"/>
    <cellStyle name="60% — akcent 2" xfId="25" builtinId="36" customBuiltin="1"/>
    <cellStyle name="60% — akcent 3" xfId="29" builtinId="40" customBuiltin="1"/>
    <cellStyle name="60% — akcent 4" xfId="33" builtinId="44" customBuiltin="1"/>
    <cellStyle name="60% — akcent 5" xfId="37" builtinId="48" customBuiltin="1"/>
    <cellStyle name="60% — akcent 6" xfId="41" builtinId="52" customBuiltin="1"/>
    <cellStyle name="Akcent 1" xfId="18" builtinId="29" customBuiltin="1"/>
    <cellStyle name="Akcent 2" xfId="22" builtinId="33" customBuiltin="1"/>
    <cellStyle name="Akcent 3" xfId="26" builtinId="37" customBuiltin="1"/>
    <cellStyle name="Akcent 4" xfId="30" builtinId="41" customBuiltin="1"/>
    <cellStyle name="Akcent 5" xfId="34" builtinId="45" customBuiltin="1"/>
    <cellStyle name="Akcent 6" xfId="38" builtinId="49" customBuiltin="1"/>
    <cellStyle name="Dane wejściowe" xfId="9" builtinId="20" customBuiltin="1"/>
    <cellStyle name="Dane wyjściowe" xfId="10" builtinId="21" customBuiltin="1"/>
    <cellStyle name="Dobry" xfId="6" builtinId="26" customBuiltin="1"/>
    <cellStyle name="Komórka połączona" xfId="12" builtinId="24" customBuiltin="1"/>
    <cellStyle name="Komórka zaznaczona" xfId="13" builtinId="23" customBuiltin="1"/>
    <cellStyle name="Nagłówek 1" xfId="2" builtinId="16" customBuiltin="1"/>
    <cellStyle name="Nagłówek 2" xfId="3" builtinId="17" customBuiltin="1"/>
    <cellStyle name="Nagłówek 3" xfId="4" builtinId="18" customBuiltin="1"/>
    <cellStyle name="Nagłówek 4" xfId="5" builtinId="19" customBuiltin="1"/>
    <cellStyle name="Neutralny" xfId="8" builtinId="28" customBuiltin="1"/>
    <cellStyle name="Normalny" xfId="0" builtinId="0"/>
    <cellStyle name="Obliczenia" xfId="11" builtinId="22" customBuiltin="1"/>
    <cellStyle name="Suma" xfId="17" builtinId="25" customBuiltin="1"/>
    <cellStyle name="Tekst objaśnienia" xfId="16" builtinId="53" customBuiltin="1"/>
    <cellStyle name="Tekst ostrzeżenia" xfId="14" builtinId="11" customBuiltin="1"/>
    <cellStyle name="Tytuł" xfId="1" builtinId="15" customBuiltin="1"/>
    <cellStyle name="Uwaga" xfId="15" builtinId="10" customBuiltin="1"/>
    <cellStyle name="Zły" xfId="7" builtinId="27" customBuiltin="1"/>
  </cellStyles>
  <dxfs count="0"/>
  <tableStyles count="0" defaultTableStyle="TableStyleMedium2" defaultPivotStyle="PivotStyleLight16"/>
  <colors>
    <mruColors>
      <color rgb="FFFF66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I81"/>
  <sheetViews>
    <sheetView tabSelected="1" topLeftCell="A55" workbookViewId="0">
      <selection activeCell="E80" sqref="E80:M80"/>
    </sheetView>
  </sheetViews>
  <sheetFormatPr defaultRowHeight="15" x14ac:dyDescent="0.25"/>
  <cols>
    <col min="1" max="1" width="7.85546875" customWidth="1"/>
    <col min="2" max="2" width="22.5703125" customWidth="1"/>
    <col min="3" max="3" width="12.42578125" bestFit="1" customWidth="1"/>
    <col min="4" max="4" width="11.28515625" customWidth="1"/>
    <col min="5" max="5" width="12.7109375" customWidth="1"/>
    <col min="6" max="6" width="14.85546875" customWidth="1"/>
    <col min="7" max="8" width="19.85546875" customWidth="1"/>
    <col min="9" max="9" width="14.85546875" customWidth="1"/>
    <col min="10" max="10" width="14.42578125" customWidth="1"/>
    <col min="11" max="11" width="12.7109375" customWidth="1"/>
    <col min="12" max="12" width="13.7109375" customWidth="1"/>
    <col min="13" max="13" width="13.140625" customWidth="1"/>
  </cols>
  <sheetData>
    <row r="1" spans="1:35" x14ac:dyDescent="0.25">
      <c r="A1" s="20" t="s">
        <v>91</v>
      </c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  <c r="M1" s="22"/>
    </row>
    <row r="2" spans="1:35" x14ac:dyDescent="0.25">
      <c r="A2" s="23" t="s">
        <v>97</v>
      </c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5"/>
    </row>
    <row r="3" spans="1:35" ht="30.75" customHeight="1" x14ac:dyDescent="0.25">
      <c r="A3" s="33"/>
      <c r="B3" s="34"/>
      <c r="C3" s="34"/>
      <c r="D3" s="34"/>
      <c r="E3" s="35"/>
      <c r="F3" s="32" t="s">
        <v>93</v>
      </c>
      <c r="G3" s="32"/>
      <c r="H3" s="32"/>
      <c r="I3" s="36" t="s">
        <v>94</v>
      </c>
      <c r="J3" s="36"/>
      <c r="K3" s="37" t="s">
        <v>95</v>
      </c>
      <c r="L3" s="37"/>
      <c r="M3" s="37"/>
    </row>
    <row r="4" spans="1:35" ht="87" customHeight="1" x14ac:dyDescent="0.25">
      <c r="A4" s="13" t="s">
        <v>0</v>
      </c>
      <c r="B4" s="11" t="s">
        <v>1</v>
      </c>
      <c r="C4" s="11" t="s">
        <v>2</v>
      </c>
      <c r="D4" s="11" t="s">
        <v>3</v>
      </c>
      <c r="E4" s="12" t="s">
        <v>4</v>
      </c>
      <c r="F4" s="14" t="s">
        <v>96</v>
      </c>
      <c r="G4" s="8" t="s">
        <v>102</v>
      </c>
      <c r="H4" s="8" t="s">
        <v>103</v>
      </c>
      <c r="I4" s="10" t="s">
        <v>98</v>
      </c>
      <c r="J4" s="10" t="s">
        <v>99</v>
      </c>
      <c r="K4" s="15" t="s">
        <v>96</v>
      </c>
      <c r="L4" s="9" t="s">
        <v>100</v>
      </c>
      <c r="M4" s="9" t="s">
        <v>101</v>
      </c>
    </row>
    <row r="5" spans="1:35" s="1" customFormat="1" x14ac:dyDescent="0.25">
      <c r="A5" s="18" t="s">
        <v>5</v>
      </c>
      <c r="B5" s="18"/>
      <c r="C5" s="18"/>
      <c r="D5" s="18"/>
      <c r="E5" s="18">
        <v>82065</v>
      </c>
      <c r="F5" s="18">
        <v>66565</v>
      </c>
      <c r="G5" s="18">
        <v>65785</v>
      </c>
      <c r="H5" s="18">
        <v>780</v>
      </c>
      <c r="I5" s="18">
        <v>4</v>
      </c>
      <c r="J5" s="18">
        <v>0</v>
      </c>
      <c r="K5" s="18">
        <v>344</v>
      </c>
      <c r="L5" s="18">
        <v>0</v>
      </c>
      <c r="M5" s="18">
        <v>0</v>
      </c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</row>
    <row r="6" spans="1:35" x14ac:dyDescent="0.25">
      <c r="A6" s="19" t="str">
        <f>"280501"</f>
        <v>280501</v>
      </c>
      <c r="B6" s="19" t="s">
        <v>6</v>
      </c>
      <c r="C6" s="19" t="s">
        <v>7</v>
      </c>
      <c r="D6" s="19" t="s">
        <v>8</v>
      </c>
      <c r="E6" s="19">
        <v>53492</v>
      </c>
      <c r="F6" s="19">
        <v>43557</v>
      </c>
      <c r="G6" s="19">
        <v>43323</v>
      </c>
      <c r="H6" s="19">
        <v>234</v>
      </c>
      <c r="I6" s="19">
        <v>0</v>
      </c>
      <c r="J6" s="19">
        <v>0</v>
      </c>
      <c r="K6" s="19">
        <v>205</v>
      </c>
      <c r="L6" s="19">
        <v>0</v>
      </c>
      <c r="M6" s="19">
        <v>0</v>
      </c>
    </row>
    <row r="7" spans="1:35" x14ac:dyDescent="0.25">
      <c r="A7" s="19" t="str">
        <f>"280502"</f>
        <v>280502</v>
      </c>
      <c r="B7" s="19" t="s">
        <v>9</v>
      </c>
      <c r="C7" s="19" t="s">
        <v>7</v>
      </c>
      <c r="D7" s="19" t="s">
        <v>8</v>
      </c>
      <c r="E7" s="19">
        <v>12196</v>
      </c>
      <c r="F7" s="19">
        <v>9669</v>
      </c>
      <c r="G7" s="19">
        <v>9394</v>
      </c>
      <c r="H7" s="19">
        <v>275</v>
      </c>
      <c r="I7" s="19">
        <v>3</v>
      </c>
      <c r="J7" s="19">
        <v>0</v>
      </c>
      <c r="K7" s="19">
        <v>72</v>
      </c>
      <c r="L7" s="19">
        <v>0</v>
      </c>
      <c r="M7" s="19">
        <v>0</v>
      </c>
    </row>
    <row r="8" spans="1:35" x14ac:dyDescent="0.25">
      <c r="A8" s="19" t="str">
        <f>"280503"</f>
        <v>280503</v>
      </c>
      <c r="B8" s="19" t="s">
        <v>10</v>
      </c>
      <c r="C8" s="19" t="s">
        <v>7</v>
      </c>
      <c r="D8" s="19" t="s">
        <v>8</v>
      </c>
      <c r="E8" s="19">
        <v>6217</v>
      </c>
      <c r="F8" s="19">
        <v>5048</v>
      </c>
      <c r="G8" s="19">
        <v>4989</v>
      </c>
      <c r="H8" s="19">
        <v>59</v>
      </c>
      <c r="I8" s="19">
        <v>1</v>
      </c>
      <c r="J8" s="19">
        <v>0</v>
      </c>
      <c r="K8" s="19">
        <v>43</v>
      </c>
      <c r="L8" s="19">
        <v>0</v>
      </c>
      <c r="M8" s="19">
        <v>0</v>
      </c>
    </row>
    <row r="9" spans="1:35" x14ac:dyDescent="0.25">
      <c r="A9" s="19" t="str">
        <f>"280504"</f>
        <v>280504</v>
      </c>
      <c r="B9" s="19" t="s">
        <v>11</v>
      </c>
      <c r="C9" s="19" t="s">
        <v>7</v>
      </c>
      <c r="D9" s="19" t="s">
        <v>8</v>
      </c>
      <c r="E9" s="19">
        <v>6764</v>
      </c>
      <c r="F9" s="19">
        <v>5447</v>
      </c>
      <c r="G9" s="19">
        <v>5350</v>
      </c>
      <c r="H9" s="19">
        <v>97</v>
      </c>
      <c r="I9" s="19">
        <v>0</v>
      </c>
      <c r="J9" s="19">
        <v>0</v>
      </c>
      <c r="K9" s="19">
        <v>19</v>
      </c>
      <c r="L9" s="19">
        <v>0</v>
      </c>
      <c r="M9" s="19">
        <v>0</v>
      </c>
    </row>
    <row r="10" spans="1:35" x14ac:dyDescent="0.25">
      <c r="A10" s="19" t="str">
        <f>"280505"</f>
        <v>280505</v>
      </c>
      <c r="B10" s="19" t="s">
        <v>12</v>
      </c>
      <c r="C10" s="19" t="s">
        <v>7</v>
      </c>
      <c r="D10" s="19" t="s">
        <v>8</v>
      </c>
      <c r="E10" s="19">
        <v>3396</v>
      </c>
      <c r="F10" s="19">
        <v>2844</v>
      </c>
      <c r="G10" s="19">
        <v>2729</v>
      </c>
      <c r="H10" s="19">
        <v>115</v>
      </c>
      <c r="I10" s="19">
        <v>0</v>
      </c>
      <c r="J10" s="19">
        <v>0</v>
      </c>
      <c r="K10" s="19">
        <v>5</v>
      </c>
      <c r="L10" s="19">
        <v>0</v>
      </c>
      <c r="M10" s="19">
        <v>0</v>
      </c>
    </row>
    <row r="11" spans="1:35" s="1" customFormat="1" x14ac:dyDescent="0.25">
      <c r="A11" s="18" t="s">
        <v>13</v>
      </c>
      <c r="B11" s="18"/>
      <c r="C11" s="18"/>
      <c r="D11" s="18"/>
      <c r="E11" s="18">
        <v>51067</v>
      </c>
      <c r="F11" s="18">
        <v>42483</v>
      </c>
      <c r="G11" s="18">
        <v>41901</v>
      </c>
      <c r="H11" s="18">
        <v>582</v>
      </c>
      <c r="I11" s="18">
        <v>7</v>
      </c>
      <c r="J11" s="18">
        <v>1</v>
      </c>
      <c r="K11" s="18">
        <v>114</v>
      </c>
      <c r="L11" s="18">
        <v>0</v>
      </c>
      <c r="M11" s="18">
        <v>0</v>
      </c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</row>
    <row r="12" spans="1:35" x14ac:dyDescent="0.25">
      <c r="A12" s="19" t="str">
        <f>"280601"</f>
        <v>280601</v>
      </c>
      <c r="B12" s="19" t="s">
        <v>14</v>
      </c>
      <c r="C12" s="19" t="s">
        <v>15</v>
      </c>
      <c r="D12" s="19" t="s">
        <v>8</v>
      </c>
      <c r="E12" s="19">
        <v>24543</v>
      </c>
      <c r="F12" s="19">
        <v>20831</v>
      </c>
      <c r="G12" s="19">
        <v>20657</v>
      </c>
      <c r="H12" s="19">
        <v>174</v>
      </c>
      <c r="I12" s="19">
        <v>3</v>
      </c>
      <c r="J12" s="19">
        <v>0</v>
      </c>
      <c r="K12" s="19">
        <v>52</v>
      </c>
      <c r="L12" s="19">
        <v>0</v>
      </c>
      <c r="M12" s="19">
        <v>0</v>
      </c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</row>
    <row r="13" spans="1:35" x14ac:dyDescent="0.25">
      <c r="A13" s="19" t="str">
        <f>"280604"</f>
        <v>280604</v>
      </c>
      <c r="B13" s="19" t="s">
        <v>16</v>
      </c>
      <c r="C13" s="19" t="s">
        <v>15</v>
      </c>
      <c r="D13" s="19" t="s">
        <v>8</v>
      </c>
      <c r="E13" s="19">
        <v>9039</v>
      </c>
      <c r="F13" s="19">
        <v>7272</v>
      </c>
      <c r="G13" s="19">
        <v>7115</v>
      </c>
      <c r="H13" s="19">
        <v>157</v>
      </c>
      <c r="I13" s="19">
        <v>3</v>
      </c>
      <c r="J13" s="19">
        <v>0</v>
      </c>
      <c r="K13" s="19">
        <v>19</v>
      </c>
      <c r="L13" s="19">
        <v>0</v>
      </c>
      <c r="M13" s="19">
        <v>0</v>
      </c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</row>
    <row r="14" spans="1:35" x14ac:dyDescent="0.25">
      <c r="A14" s="19" t="str">
        <f>"280605"</f>
        <v>280605</v>
      </c>
      <c r="B14" s="19" t="s">
        <v>17</v>
      </c>
      <c r="C14" s="19" t="s">
        <v>15</v>
      </c>
      <c r="D14" s="19" t="s">
        <v>8</v>
      </c>
      <c r="E14" s="19">
        <v>2953</v>
      </c>
      <c r="F14" s="19">
        <v>2394</v>
      </c>
      <c r="G14" s="19">
        <v>2364</v>
      </c>
      <c r="H14" s="19">
        <v>30</v>
      </c>
      <c r="I14" s="19">
        <v>0</v>
      </c>
      <c r="J14" s="19">
        <v>0</v>
      </c>
      <c r="K14" s="19">
        <v>9</v>
      </c>
      <c r="L14" s="19">
        <v>0</v>
      </c>
      <c r="M14" s="19">
        <v>0</v>
      </c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</row>
    <row r="15" spans="1:35" x14ac:dyDescent="0.25">
      <c r="A15" s="19" t="str">
        <f>"280606"</f>
        <v>280606</v>
      </c>
      <c r="B15" s="19" t="s">
        <v>18</v>
      </c>
      <c r="C15" s="19" t="s">
        <v>15</v>
      </c>
      <c r="D15" s="19" t="s">
        <v>8</v>
      </c>
      <c r="E15" s="19">
        <v>3581</v>
      </c>
      <c r="F15" s="19">
        <v>2935</v>
      </c>
      <c r="G15" s="19">
        <v>2872</v>
      </c>
      <c r="H15" s="19">
        <v>63</v>
      </c>
      <c r="I15" s="19">
        <v>0</v>
      </c>
      <c r="J15" s="19">
        <v>0</v>
      </c>
      <c r="K15" s="19">
        <v>7</v>
      </c>
      <c r="L15" s="19">
        <v>0</v>
      </c>
      <c r="M15" s="19">
        <v>0</v>
      </c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</row>
    <row r="16" spans="1:35" x14ac:dyDescent="0.25">
      <c r="A16" s="19" t="str">
        <f>"280608"</f>
        <v>280608</v>
      </c>
      <c r="B16" s="19" t="s">
        <v>19</v>
      </c>
      <c r="C16" s="19" t="s">
        <v>15</v>
      </c>
      <c r="D16" s="19" t="s">
        <v>8</v>
      </c>
      <c r="E16" s="19">
        <v>5145</v>
      </c>
      <c r="F16" s="19">
        <v>4273</v>
      </c>
      <c r="G16" s="19">
        <v>4225</v>
      </c>
      <c r="H16" s="19">
        <v>48</v>
      </c>
      <c r="I16" s="19">
        <v>0</v>
      </c>
      <c r="J16" s="19">
        <v>0</v>
      </c>
      <c r="K16" s="19">
        <v>14</v>
      </c>
      <c r="L16" s="19">
        <v>0</v>
      </c>
      <c r="M16" s="19">
        <v>0</v>
      </c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</row>
    <row r="17" spans="1:35" x14ac:dyDescent="0.25">
      <c r="A17" s="19" t="str">
        <f>"280610"</f>
        <v>280610</v>
      </c>
      <c r="B17" s="19" t="s">
        <v>20</v>
      </c>
      <c r="C17" s="19" t="s">
        <v>15</v>
      </c>
      <c r="D17" s="19" t="s">
        <v>8</v>
      </c>
      <c r="E17" s="19">
        <v>5806</v>
      </c>
      <c r="F17" s="19">
        <v>4778</v>
      </c>
      <c r="G17" s="19">
        <v>4668</v>
      </c>
      <c r="H17" s="19">
        <v>110</v>
      </c>
      <c r="I17" s="19">
        <v>1</v>
      </c>
      <c r="J17" s="19">
        <v>1</v>
      </c>
      <c r="K17" s="19">
        <v>13</v>
      </c>
      <c r="L17" s="19">
        <v>0</v>
      </c>
      <c r="M17" s="19">
        <v>0</v>
      </c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/>
      <c r="AG17" s="5"/>
      <c r="AH17" s="5"/>
      <c r="AI17" s="5"/>
    </row>
    <row r="18" spans="1:35" s="1" customFormat="1" x14ac:dyDescent="0.25">
      <c r="A18" s="18" t="s">
        <v>21</v>
      </c>
      <c r="B18" s="18"/>
      <c r="C18" s="18"/>
      <c r="D18" s="18"/>
      <c r="E18" s="18">
        <v>55041</v>
      </c>
      <c r="F18" s="18">
        <v>46194</v>
      </c>
      <c r="G18" s="18">
        <v>45955</v>
      </c>
      <c r="H18" s="18">
        <v>239</v>
      </c>
      <c r="I18" s="18">
        <v>2</v>
      </c>
      <c r="J18" s="18">
        <v>0</v>
      </c>
      <c r="K18" s="18">
        <v>159</v>
      </c>
      <c r="L18" s="18">
        <v>0</v>
      </c>
      <c r="M18" s="18">
        <v>0</v>
      </c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  <c r="AG18" s="5"/>
      <c r="AH18" s="5"/>
      <c r="AI18" s="5"/>
    </row>
    <row r="19" spans="1:35" x14ac:dyDescent="0.25">
      <c r="A19" s="19" t="str">
        <f>"280801"</f>
        <v>280801</v>
      </c>
      <c r="B19" s="19" t="s">
        <v>22</v>
      </c>
      <c r="C19" s="19" t="s">
        <v>23</v>
      </c>
      <c r="D19" s="19" t="s">
        <v>8</v>
      </c>
      <c r="E19" s="19">
        <v>23401</v>
      </c>
      <c r="F19" s="19">
        <v>19905</v>
      </c>
      <c r="G19" s="19">
        <v>19851</v>
      </c>
      <c r="H19" s="19">
        <v>54</v>
      </c>
      <c r="I19" s="19">
        <v>0</v>
      </c>
      <c r="J19" s="19">
        <v>0</v>
      </c>
      <c r="K19" s="19">
        <v>71</v>
      </c>
      <c r="L19" s="19">
        <v>0</v>
      </c>
      <c r="M19" s="19">
        <v>0</v>
      </c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5"/>
    </row>
    <row r="20" spans="1:35" x14ac:dyDescent="0.25">
      <c r="A20" s="19" t="str">
        <f>"280802"</f>
        <v>280802</v>
      </c>
      <c r="B20" s="19" t="s">
        <v>24</v>
      </c>
      <c r="C20" s="19" t="s">
        <v>23</v>
      </c>
      <c r="D20" s="19" t="s">
        <v>8</v>
      </c>
      <c r="E20" s="19">
        <v>5495</v>
      </c>
      <c r="F20" s="19">
        <v>4536</v>
      </c>
      <c r="G20" s="19">
        <v>4492</v>
      </c>
      <c r="H20" s="19">
        <v>44</v>
      </c>
      <c r="I20" s="19">
        <v>1</v>
      </c>
      <c r="J20" s="19">
        <v>0</v>
      </c>
      <c r="K20" s="19">
        <v>16</v>
      </c>
      <c r="L20" s="19">
        <v>0</v>
      </c>
      <c r="M20" s="19">
        <v>0</v>
      </c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  <c r="AC20" s="5"/>
      <c r="AD20" s="5"/>
      <c r="AE20" s="5"/>
      <c r="AF20" s="5"/>
      <c r="AG20" s="5"/>
      <c r="AH20" s="5"/>
      <c r="AI20" s="5"/>
    </row>
    <row r="21" spans="1:35" x14ac:dyDescent="0.25">
      <c r="A21" s="19" t="str">
        <f>"280803"</f>
        <v>280803</v>
      </c>
      <c r="B21" s="19" t="s">
        <v>25</v>
      </c>
      <c r="C21" s="19" t="s">
        <v>23</v>
      </c>
      <c r="D21" s="19" t="s">
        <v>8</v>
      </c>
      <c r="E21" s="19">
        <v>7477</v>
      </c>
      <c r="F21" s="19">
        <v>6117</v>
      </c>
      <c r="G21" s="19">
        <v>6095</v>
      </c>
      <c r="H21" s="19">
        <v>22</v>
      </c>
      <c r="I21" s="19">
        <v>0</v>
      </c>
      <c r="J21" s="19">
        <v>0</v>
      </c>
      <c r="K21" s="19">
        <v>27</v>
      </c>
      <c r="L21" s="19">
        <v>0</v>
      </c>
      <c r="M21" s="19">
        <v>0</v>
      </c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/>
      <c r="AG21" s="5"/>
      <c r="AH21" s="5"/>
      <c r="AI21" s="5"/>
    </row>
    <row r="22" spans="1:35" x14ac:dyDescent="0.25">
      <c r="A22" s="19" t="str">
        <f>"280804"</f>
        <v>280804</v>
      </c>
      <c r="B22" s="19" t="s">
        <v>26</v>
      </c>
      <c r="C22" s="19" t="s">
        <v>23</v>
      </c>
      <c r="D22" s="19" t="s">
        <v>8</v>
      </c>
      <c r="E22" s="19">
        <v>8595</v>
      </c>
      <c r="F22" s="19">
        <v>7118</v>
      </c>
      <c r="G22" s="19">
        <v>7074</v>
      </c>
      <c r="H22" s="19">
        <v>44</v>
      </c>
      <c r="I22" s="19">
        <v>1</v>
      </c>
      <c r="J22" s="19">
        <v>0</v>
      </c>
      <c r="K22" s="19">
        <v>27</v>
      </c>
      <c r="L22" s="19">
        <v>0</v>
      </c>
      <c r="M22" s="19">
        <v>0</v>
      </c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5"/>
      <c r="AI22" s="5"/>
    </row>
    <row r="23" spans="1:35" x14ac:dyDescent="0.25">
      <c r="A23" s="19" t="str">
        <f>"280805"</f>
        <v>280805</v>
      </c>
      <c r="B23" s="19" t="s">
        <v>27</v>
      </c>
      <c r="C23" s="19" t="s">
        <v>23</v>
      </c>
      <c r="D23" s="19" t="s">
        <v>8</v>
      </c>
      <c r="E23" s="19">
        <v>6624</v>
      </c>
      <c r="F23" s="19">
        <v>5623</v>
      </c>
      <c r="G23" s="19">
        <v>5567</v>
      </c>
      <c r="H23" s="19">
        <v>56</v>
      </c>
      <c r="I23" s="19">
        <v>0</v>
      </c>
      <c r="J23" s="19">
        <v>0</v>
      </c>
      <c r="K23" s="19">
        <v>12</v>
      </c>
      <c r="L23" s="19">
        <v>0</v>
      </c>
      <c r="M23" s="19">
        <v>0</v>
      </c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  <c r="AH23" s="5"/>
      <c r="AI23" s="5"/>
    </row>
    <row r="24" spans="1:35" x14ac:dyDescent="0.25">
      <c r="A24" s="19" t="str">
        <f>"280806"</f>
        <v>280806</v>
      </c>
      <c r="B24" s="19" t="s">
        <v>28</v>
      </c>
      <c r="C24" s="19" t="s">
        <v>23</v>
      </c>
      <c r="D24" s="19" t="s">
        <v>8</v>
      </c>
      <c r="E24" s="19">
        <v>3449</v>
      </c>
      <c r="F24" s="19">
        <v>2895</v>
      </c>
      <c r="G24" s="19">
        <v>2876</v>
      </c>
      <c r="H24" s="19">
        <v>19</v>
      </c>
      <c r="I24" s="19">
        <v>0</v>
      </c>
      <c r="J24" s="19">
        <v>0</v>
      </c>
      <c r="K24" s="19">
        <v>6</v>
      </c>
      <c r="L24" s="19">
        <v>0</v>
      </c>
      <c r="M24" s="19">
        <v>0</v>
      </c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</row>
    <row r="25" spans="1:35" s="1" customFormat="1" x14ac:dyDescent="0.25">
      <c r="A25" s="18" t="s">
        <v>29</v>
      </c>
      <c r="B25" s="18"/>
      <c r="C25" s="18"/>
      <c r="D25" s="18"/>
      <c r="E25" s="18">
        <v>45187</v>
      </c>
      <c r="F25" s="18">
        <v>37605</v>
      </c>
      <c r="G25" s="18">
        <v>37143</v>
      </c>
      <c r="H25" s="18">
        <v>462</v>
      </c>
      <c r="I25" s="18">
        <v>7</v>
      </c>
      <c r="J25" s="18">
        <v>0</v>
      </c>
      <c r="K25" s="18">
        <v>199</v>
      </c>
      <c r="L25" s="18">
        <v>0</v>
      </c>
      <c r="M25" s="18">
        <v>0</v>
      </c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</row>
    <row r="26" spans="1:35" x14ac:dyDescent="0.25">
      <c r="A26" s="19" t="str">
        <f>"281001"</f>
        <v>281001</v>
      </c>
      <c r="B26" s="19" t="s">
        <v>30</v>
      </c>
      <c r="C26" s="19" t="s">
        <v>31</v>
      </c>
      <c r="D26" s="19" t="s">
        <v>8</v>
      </c>
      <c r="E26" s="19">
        <v>18804</v>
      </c>
      <c r="F26" s="19">
        <v>15745</v>
      </c>
      <c r="G26" s="19">
        <v>15652</v>
      </c>
      <c r="H26" s="19">
        <v>93</v>
      </c>
      <c r="I26" s="19">
        <v>0</v>
      </c>
      <c r="J26" s="19">
        <v>0</v>
      </c>
      <c r="K26" s="19">
        <v>126</v>
      </c>
      <c r="L26" s="19">
        <v>0</v>
      </c>
      <c r="M26" s="19">
        <v>0</v>
      </c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</row>
    <row r="27" spans="1:35" x14ac:dyDescent="0.25">
      <c r="A27" s="19" t="str">
        <f>"281002"</f>
        <v>281002</v>
      </c>
      <c r="B27" s="19" t="s">
        <v>32</v>
      </c>
      <c r="C27" s="19" t="s">
        <v>31</v>
      </c>
      <c r="D27" s="19" t="s">
        <v>8</v>
      </c>
      <c r="E27" s="19">
        <v>7169</v>
      </c>
      <c r="F27" s="19">
        <v>6065</v>
      </c>
      <c r="G27" s="19">
        <v>5953</v>
      </c>
      <c r="H27" s="19">
        <v>112</v>
      </c>
      <c r="I27" s="19">
        <v>1</v>
      </c>
      <c r="J27" s="19">
        <v>0</v>
      </c>
      <c r="K27" s="19">
        <v>30</v>
      </c>
      <c r="L27" s="19">
        <v>0</v>
      </c>
      <c r="M27" s="19">
        <v>0</v>
      </c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</row>
    <row r="28" spans="1:35" x14ac:dyDescent="0.25">
      <c r="A28" s="19" t="str">
        <f>"281003"</f>
        <v>281003</v>
      </c>
      <c r="B28" s="19" t="s">
        <v>33</v>
      </c>
      <c r="C28" s="19" t="s">
        <v>31</v>
      </c>
      <c r="D28" s="19" t="s">
        <v>8</v>
      </c>
      <c r="E28" s="19">
        <v>7840</v>
      </c>
      <c r="F28" s="19">
        <v>6396</v>
      </c>
      <c r="G28" s="19">
        <v>6305</v>
      </c>
      <c r="H28" s="19">
        <v>91</v>
      </c>
      <c r="I28" s="19">
        <v>3</v>
      </c>
      <c r="J28" s="19">
        <v>0</v>
      </c>
      <c r="K28" s="19">
        <v>18</v>
      </c>
      <c r="L28" s="19">
        <v>0</v>
      </c>
      <c r="M28" s="19">
        <v>0</v>
      </c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</row>
    <row r="29" spans="1:35" x14ac:dyDescent="0.25">
      <c r="A29" s="19" t="str">
        <f>"281004"</f>
        <v>281004</v>
      </c>
      <c r="B29" s="19" t="s">
        <v>34</v>
      </c>
      <c r="C29" s="19" t="s">
        <v>31</v>
      </c>
      <c r="D29" s="19" t="s">
        <v>8</v>
      </c>
      <c r="E29" s="19">
        <v>7100</v>
      </c>
      <c r="F29" s="19">
        <v>5885</v>
      </c>
      <c r="G29" s="19">
        <v>5830</v>
      </c>
      <c r="H29" s="19">
        <v>55</v>
      </c>
      <c r="I29" s="19">
        <v>2</v>
      </c>
      <c r="J29" s="19">
        <v>0</v>
      </c>
      <c r="K29" s="19">
        <v>14</v>
      </c>
      <c r="L29" s="19">
        <v>0</v>
      </c>
      <c r="M29" s="19">
        <v>0</v>
      </c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5"/>
    </row>
    <row r="30" spans="1:35" x14ac:dyDescent="0.25">
      <c r="A30" s="19" t="str">
        <f>"281005"</f>
        <v>281005</v>
      </c>
      <c r="B30" s="19" t="s">
        <v>35</v>
      </c>
      <c r="C30" s="19" t="s">
        <v>31</v>
      </c>
      <c r="D30" s="19" t="s">
        <v>8</v>
      </c>
      <c r="E30" s="19">
        <v>4274</v>
      </c>
      <c r="F30" s="19">
        <v>3514</v>
      </c>
      <c r="G30" s="19">
        <v>3403</v>
      </c>
      <c r="H30" s="19">
        <v>111</v>
      </c>
      <c r="I30" s="19">
        <v>1</v>
      </c>
      <c r="J30" s="19">
        <v>0</v>
      </c>
      <c r="K30" s="19">
        <v>11</v>
      </c>
      <c r="L30" s="19">
        <v>0</v>
      </c>
      <c r="M30" s="19">
        <v>0</v>
      </c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5"/>
    </row>
    <row r="31" spans="1:35" s="1" customFormat="1" x14ac:dyDescent="0.25">
      <c r="A31" s="18" t="s">
        <v>36</v>
      </c>
      <c r="B31" s="18"/>
      <c r="C31" s="18"/>
      <c r="D31" s="18"/>
      <c r="E31" s="18">
        <v>29827</v>
      </c>
      <c r="F31" s="18">
        <v>24583</v>
      </c>
      <c r="G31" s="18">
        <v>24376</v>
      </c>
      <c r="H31" s="18">
        <v>207</v>
      </c>
      <c r="I31" s="18">
        <v>0</v>
      </c>
      <c r="J31" s="18">
        <v>0</v>
      </c>
      <c r="K31" s="18">
        <v>85</v>
      </c>
      <c r="L31" s="18">
        <v>0</v>
      </c>
      <c r="M31" s="18">
        <v>0</v>
      </c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  <c r="AG31" s="5"/>
      <c r="AH31" s="5"/>
      <c r="AI31" s="5"/>
    </row>
    <row r="32" spans="1:35" x14ac:dyDescent="0.25">
      <c r="A32" s="19" t="str">
        <f>"281101"</f>
        <v>281101</v>
      </c>
      <c r="B32" s="19" t="s">
        <v>37</v>
      </c>
      <c r="C32" s="19" t="s">
        <v>38</v>
      </c>
      <c r="D32" s="19" t="s">
        <v>8</v>
      </c>
      <c r="E32" s="19">
        <v>3026</v>
      </c>
      <c r="F32" s="19">
        <v>2466</v>
      </c>
      <c r="G32" s="19">
        <v>2395</v>
      </c>
      <c r="H32" s="19">
        <v>71</v>
      </c>
      <c r="I32" s="19">
        <v>0</v>
      </c>
      <c r="J32" s="19">
        <v>0</v>
      </c>
      <c r="K32" s="19">
        <v>8</v>
      </c>
      <c r="L32" s="19">
        <v>0</v>
      </c>
      <c r="M32" s="19">
        <v>0</v>
      </c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  <c r="AC32" s="5"/>
      <c r="AD32" s="5"/>
      <c r="AE32" s="5"/>
      <c r="AF32" s="5"/>
      <c r="AG32" s="5"/>
      <c r="AH32" s="5"/>
      <c r="AI32" s="5"/>
    </row>
    <row r="33" spans="1:35" x14ac:dyDescent="0.25">
      <c r="A33" s="19" t="str">
        <f>"281102"</f>
        <v>281102</v>
      </c>
      <c r="B33" s="19" t="s">
        <v>39</v>
      </c>
      <c r="C33" s="19" t="s">
        <v>38</v>
      </c>
      <c r="D33" s="19" t="s">
        <v>8</v>
      </c>
      <c r="E33" s="19">
        <v>2454</v>
      </c>
      <c r="F33" s="19">
        <v>1998</v>
      </c>
      <c r="G33" s="19">
        <v>1987</v>
      </c>
      <c r="H33" s="19">
        <v>11</v>
      </c>
      <c r="I33" s="19">
        <v>0</v>
      </c>
      <c r="J33" s="19">
        <v>0</v>
      </c>
      <c r="K33" s="19">
        <v>5</v>
      </c>
      <c r="L33" s="19">
        <v>0</v>
      </c>
      <c r="M33" s="19">
        <v>0</v>
      </c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/>
      <c r="AF33" s="5"/>
      <c r="AG33" s="5"/>
      <c r="AH33" s="5"/>
      <c r="AI33" s="5"/>
    </row>
    <row r="34" spans="1:35" x14ac:dyDescent="0.25">
      <c r="A34" s="19" t="str">
        <f>"281103"</f>
        <v>281103</v>
      </c>
      <c r="B34" s="19" t="s">
        <v>40</v>
      </c>
      <c r="C34" s="19" t="s">
        <v>38</v>
      </c>
      <c r="D34" s="19" t="s">
        <v>8</v>
      </c>
      <c r="E34" s="19">
        <v>5423</v>
      </c>
      <c r="F34" s="19">
        <v>4373</v>
      </c>
      <c r="G34" s="19">
        <v>4331</v>
      </c>
      <c r="H34" s="19">
        <v>42</v>
      </c>
      <c r="I34" s="19">
        <v>0</v>
      </c>
      <c r="J34" s="19">
        <v>0</v>
      </c>
      <c r="K34" s="19">
        <v>16</v>
      </c>
      <c r="L34" s="19">
        <v>0</v>
      </c>
      <c r="M34" s="19">
        <v>0</v>
      </c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  <c r="AE34" s="5"/>
      <c r="AF34" s="5"/>
      <c r="AG34" s="5"/>
      <c r="AH34" s="5"/>
      <c r="AI34" s="5"/>
    </row>
    <row r="35" spans="1:35" x14ac:dyDescent="0.25">
      <c r="A35" s="19" t="str">
        <f>"281104"</f>
        <v>281104</v>
      </c>
      <c r="B35" s="19" t="s">
        <v>41</v>
      </c>
      <c r="C35" s="19" t="s">
        <v>38</v>
      </c>
      <c r="D35" s="19" t="s">
        <v>8</v>
      </c>
      <c r="E35" s="19">
        <v>18924</v>
      </c>
      <c r="F35" s="19">
        <v>15746</v>
      </c>
      <c r="G35" s="19">
        <v>15663</v>
      </c>
      <c r="H35" s="19">
        <v>83</v>
      </c>
      <c r="I35" s="19">
        <v>0</v>
      </c>
      <c r="J35" s="19">
        <v>0</v>
      </c>
      <c r="K35" s="19">
        <v>56</v>
      </c>
      <c r="L35" s="19">
        <v>0</v>
      </c>
      <c r="M35" s="19">
        <v>0</v>
      </c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  <c r="AE35" s="5"/>
      <c r="AF35" s="5"/>
      <c r="AG35" s="5"/>
      <c r="AH35" s="5"/>
      <c r="AI35" s="5"/>
    </row>
    <row r="36" spans="1:35" s="1" customFormat="1" x14ac:dyDescent="0.25">
      <c r="A36" s="18" t="s">
        <v>42</v>
      </c>
      <c r="B36" s="18"/>
      <c r="C36" s="18"/>
      <c r="D36" s="18"/>
      <c r="E36" s="18">
        <v>30372</v>
      </c>
      <c r="F36" s="18">
        <v>24776</v>
      </c>
      <c r="G36" s="18">
        <v>24480</v>
      </c>
      <c r="H36" s="18">
        <v>296</v>
      </c>
      <c r="I36" s="18">
        <v>2</v>
      </c>
      <c r="J36" s="18">
        <v>0</v>
      </c>
      <c r="K36" s="18">
        <v>122</v>
      </c>
      <c r="L36" s="18">
        <v>0</v>
      </c>
      <c r="M36" s="18">
        <v>0</v>
      </c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  <c r="AA36" s="5"/>
      <c r="AB36" s="5"/>
      <c r="AC36" s="5"/>
      <c r="AD36" s="5"/>
      <c r="AE36" s="5"/>
      <c r="AF36" s="5"/>
      <c r="AG36" s="5"/>
      <c r="AH36" s="5"/>
      <c r="AI36" s="5"/>
    </row>
    <row r="37" spans="1:35" x14ac:dyDescent="0.25">
      <c r="A37" s="19" t="str">
        <f>"281303"</f>
        <v>281303</v>
      </c>
      <c r="B37" s="19" t="s">
        <v>43</v>
      </c>
      <c r="C37" s="19" t="s">
        <v>44</v>
      </c>
      <c r="D37" s="19" t="s">
        <v>8</v>
      </c>
      <c r="E37" s="19">
        <v>4360</v>
      </c>
      <c r="F37" s="19">
        <v>3551</v>
      </c>
      <c r="G37" s="19">
        <v>3534</v>
      </c>
      <c r="H37" s="19">
        <v>17</v>
      </c>
      <c r="I37" s="19">
        <v>0</v>
      </c>
      <c r="J37" s="19">
        <v>0</v>
      </c>
      <c r="K37" s="19">
        <v>23</v>
      </c>
      <c r="L37" s="19">
        <v>0</v>
      </c>
      <c r="M37" s="19">
        <v>0</v>
      </c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  <c r="AE37" s="5"/>
      <c r="AF37" s="5"/>
      <c r="AG37" s="5"/>
      <c r="AH37" s="5"/>
      <c r="AI37" s="5"/>
    </row>
    <row r="38" spans="1:35" x14ac:dyDescent="0.25">
      <c r="A38" s="19" t="str">
        <f>"281304"</f>
        <v>281304</v>
      </c>
      <c r="B38" s="19" t="s">
        <v>45</v>
      </c>
      <c r="C38" s="19" t="s">
        <v>44</v>
      </c>
      <c r="D38" s="19" t="s">
        <v>8</v>
      </c>
      <c r="E38" s="19">
        <v>19494</v>
      </c>
      <c r="F38" s="19">
        <v>15940</v>
      </c>
      <c r="G38" s="19">
        <v>15783</v>
      </c>
      <c r="H38" s="19">
        <v>157</v>
      </c>
      <c r="I38" s="19">
        <v>1</v>
      </c>
      <c r="J38" s="19">
        <v>0</v>
      </c>
      <c r="K38" s="19">
        <v>59</v>
      </c>
      <c r="L38" s="19">
        <v>0</v>
      </c>
      <c r="M38" s="19">
        <v>0</v>
      </c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  <c r="AE38" s="5"/>
      <c r="AF38" s="5"/>
      <c r="AG38" s="5"/>
      <c r="AH38" s="5"/>
      <c r="AI38" s="5"/>
    </row>
    <row r="39" spans="1:35" x14ac:dyDescent="0.25">
      <c r="A39" s="19" t="str">
        <f>"281305"</f>
        <v>281305</v>
      </c>
      <c r="B39" s="19" t="s">
        <v>46</v>
      </c>
      <c r="C39" s="19" t="s">
        <v>44</v>
      </c>
      <c r="D39" s="19" t="s">
        <v>8</v>
      </c>
      <c r="E39" s="19">
        <v>3512</v>
      </c>
      <c r="F39" s="19">
        <v>2843</v>
      </c>
      <c r="G39" s="19">
        <v>2766</v>
      </c>
      <c r="H39" s="19">
        <v>77</v>
      </c>
      <c r="I39" s="19">
        <v>1</v>
      </c>
      <c r="J39" s="19">
        <v>0</v>
      </c>
      <c r="K39" s="19">
        <v>15</v>
      </c>
      <c r="L39" s="19">
        <v>0</v>
      </c>
      <c r="M39" s="19">
        <v>0</v>
      </c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  <c r="AA39" s="5"/>
      <c r="AB39" s="5"/>
      <c r="AC39" s="5"/>
      <c r="AD39" s="5"/>
      <c r="AE39" s="5"/>
      <c r="AF39" s="5"/>
      <c r="AG39" s="5"/>
      <c r="AH39" s="5"/>
      <c r="AI39" s="5"/>
    </row>
    <row r="40" spans="1:35" x14ac:dyDescent="0.25">
      <c r="A40" s="19" t="str">
        <f>"281306"</f>
        <v>281306</v>
      </c>
      <c r="B40" s="19" t="s">
        <v>47</v>
      </c>
      <c r="C40" s="19" t="s">
        <v>44</v>
      </c>
      <c r="D40" s="19" t="s">
        <v>8</v>
      </c>
      <c r="E40" s="19">
        <v>3006</v>
      </c>
      <c r="F40" s="19">
        <v>2442</v>
      </c>
      <c r="G40" s="19">
        <v>2397</v>
      </c>
      <c r="H40" s="19">
        <v>45</v>
      </c>
      <c r="I40" s="19">
        <v>0</v>
      </c>
      <c r="J40" s="19">
        <v>0</v>
      </c>
      <c r="K40" s="19">
        <v>25</v>
      </c>
      <c r="L40" s="19">
        <v>0</v>
      </c>
      <c r="M40" s="19">
        <v>0</v>
      </c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  <c r="AA40" s="5"/>
      <c r="AB40" s="5"/>
      <c r="AC40" s="5"/>
      <c r="AD40" s="5"/>
      <c r="AE40" s="5"/>
      <c r="AF40" s="5"/>
      <c r="AG40" s="5"/>
      <c r="AH40" s="5"/>
      <c r="AI40" s="5"/>
    </row>
    <row r="41" spans="1:35" s="1" customFormat="1" x14ac:dyDescent="0.25">
      <c r="A41" s="18" t="s">
        <v>48</v>
      </c>
      <c r="B41" s="18"/>
      <c r="C41" s="18"/>
      <c r="D41" s="18"/>
      <c r="E41" s="18">
        <v>124747</v>
      </c>
      <c r="F41" s="18">
        <v>100558</v>
      </c>
      <c r="G41" s="18">
        <v>98826</v>
      </c>
      <c r="H41" s="18">
        <v>1732</v>
      </c>
      <c r="I41" s="18">
        <v>16</v>
      </c>
      <c r="J41" s="18">
        <v>3</v>
      </c>
      <c r="K41" s="18">
        <v>446</v>
      </c>
      <c r="L41" s="18">
        <v>0</v>
      </c>
      <c r="M41" s="18">
        <v>0</v>
      </c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  <c r="AA41" s="5"/>
      <c r="AB41" s="5"/>
      <c r="AC41" s="5"/>
      <c r="AD41" s="5"/>
      <c r="AE41" s="5"/>
      <c r="AF41" s="5"/>
      <c r="AG41" s="5"/>
      <c r="AH41" s="5"/>
      <c r="AI41" s="5"/>
    </row>
    <row r="42" spans="1:35" x14ac:dyDescent="0.25">
      <c r="A42" s="19" t="str">
        <f>"281401"</f>
        <v>281401</v>
      </c>
      <c r="B42" s="19" t="s">
        <v>49</v>
      </c>
      <c r="C42" s="19" t="s">
        <v>50</v>
      </c>
      <c r="D42" s="19" t="s">
        <v>8</v>
      </c>
      <c r="E42" s="19">
        <v>17174</v>
      </c>
      <c r="F42" s="19">
        <v>13827</v>
      </c>
      <c r="G42" s="19">
        <v>13661</v>
      </c>
      <c r="H42" s="19">
        <v>166</v>
      </c>
      <c r="I42" s="19">
        <v>1</v>
      </c>
      <c r="J42" s="19">
        <v>0</v>
      </c>
      <c r="K42" s="19">
        <v>54</v>
      </c>
      <c r="L42" s="19">
        <v>0</v>
      </c>
      <c r="M42" s="19">
        <v>0</v>
      </c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  <c r="AA42" s="5"/>
      <c r="AB42" s="5"/>
      <c r="AC42" s="5"/>
      <c r="AD42" s="5"/>
      <c r="AE42" s="5"/>
      <c r="AF42" s="5"/>
      <c r="AG42" s="5"/>
      <c r="AH42" s="5"/>
      <c r="AI42" s="5"/>
    </row>
    <row r="43" spans="1:35" x14ac:dyDescent="0.25">
      <c r="A43" s="19" t="str">
        <f>"281402"</f>
        <v>281402</v>
      </c>
      <c r="B43" s="19" t="s">
        <v>51</v>
      </c>
      <c r="C43" s="19" t="s">
        <v>50</v>
      </c>
      <c r="D43" s="19" t="s">
        <v>8</v>
      </c>
      <c r="E43" s="19">
        <v>16825</v>
      </c>
      <c r="F43" s="19">
        <v>14015</v>
      </c>
      <c r="G43" s="19">
        <v>13961</v>
      </c>
      <c r="H43" s="19">
        <v>54</v>
      </c>
      <c r="I43" s="19">
        <v>1</v>
      </c>
      <c r="J43" s="19">
        <v>0</v>
      </c>
      <c r="K43" s="19">
        <v>24</v>
      </c>
      <c r="L43" s="19">
        <v>0</v>
      </c>
      <c r="M43" s="19">
        <v>0</v>
      </c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/>
      <c r="AF43" s="5"/>
      <c r="AG43" s="5"/>
      <c r="AH43" s="5"/>
      <c r="AI43" s="5"/>
    </row>
    <row r="44" spans="1:35" x14ac:dyDescent="0.25">
      <c r="A44" s="19" t="str">
        <f>"281403"</f>
        <v>281403</v>
      </c>
      <c r="B44" s="19" t="s">
        <v>52</v>
      </c>
      <c r="C44" s="19" t="s">
        <v>50</v>
      </c>
      <c r="D44" s="19" t="s">
        <v>8</v>
      </c>
      <c r="E44" s="19">
        <v>14541</v>
      </c>
      <c r="F44" s="19">
        <v>11940</v>
      </c>
      <c r="G44" s="19">
        <v>11826</v>
      </c>
      <c r="H44" s="19">
        <v>114</v>
      </c>
      <c r="I44" s="19">
        <v>0</v>
      </c>
      <c r="J44" s="19">
        <v>0</v>
      </c>
      <c r="K44" s="19">
        <v>39</v>
      </c>
      <c r="L44" s="19">
        <v>0</v>
      </c>
      <c r="M44" s="19">
        <v>0</v>
      </c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/>
      <c r="AF44" s="5"/>
      <c r="AG44" s="5"/>
      <c r="AH44" s="5"/>
      <c r="AI44" s="5"/>
    </row>
    <row r="45" spans="1:35" x14ac:dyDescent="0.25">
      <c r="A45" s="19" t="str">
        <f>"281404"</f>
        <v>281404</v>
      </c>
      <c r="B45" s="19" t="s">
        <v>53</v>
      </c>
      <c r="C45" s="19" t="s">
        <v>50</v>
      </c>
      <c r="D45" s="19" t="s">
        <v>8</v>
      </c>
      <c r="E45" s="19">
        <v>13383</v>
      </c>
      <c r="F45" s="19">
        <v>10707</v>
      </c>
      <c r="G45" s="19">
        <v>10449</v>
      </c>
      <c r="H45" s="19">
        <v>258</v>
      </c>
      <c r="I45" s="19">
        <v>1</v>
      </c>
      <c r="J45" s="19">
        <v>0</v>
      </c>
      <c r="K45" s="19">
        <v>26</v>
      </c>
      <c r="L45" s="19">
        <v>0</v>
      </c>
      <c r="M45" s="19">
        <v>0</v>
      </c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/>
      <c r="AF45" s="5"/>
      <c r="AG45" s="5"/>
      <c r="AH45" s="5"/>
      <c r="AI45" s="5"/>
    </row>
    <row r="46" spans="1:35" x14ac:dyDescent="0.25">
      <c r="A46" s="19" t="str">
        <f>"281405"</f>
        <v>281405</v>
      </c>
      <c r="B46" s="19" t="s">
        <v>54</v>
      </c>
      <c r="C46" s="19" t="s">
        <v>50</v>
      </c>
      <c r="D46" s="19" t="s">
        <v>8</v>
      </c>
      <c r="E46" s="19">
        <v>6723</v>
      </c>
      <c r="F46" s="19">
        <v>5383</v>
      </c>
      <c r="G46" s="19">
        <v>5173</v>
      </c>
      <c r="H46" s="19">
        <v>210</v>
      </c>
      <c r="I46" s="19">
        <v>5</v>
      </c>
      <c r="J46" s="19">
        <v>1</v>
      </c>
      <c r="K46" s="19">
        <v>71</v>
      </c>
      <c r="L46" s="19">
        <v>0</v>
      </c>
      <c r="M46" s="19">
        <v>0</v>
      </c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  <c r="AE46" s="5"/>
      <c r="AF46" s="5"/>
      <c r="AG46" s="5"/>
      <c r="AH46" s="5"/>
      <c r="AI46" s="5"/>
    </row>
    <row r="47" spans="1:35" x14ac:dyDescent="0.25">
      <c r="A47" s="19" t="str">
        <f>"281406"</f>
        <v>281406</v>
      </c>
      <c r="B47" s="19" t="s">
        <v>55</v>
      </c>
      <c r="C47" s="19" t="s">
        <v>50</v>
      </c>
      <c r="D47" s="19" t="s">
        <v>8</v>
      </c>
      <c r="E47" s="19">
        <v>6858</v>
      </c>
      <c r="F47" s="19">
        <v>5654</v>
      </c>
      <c r="G47" s="19">
        <v>5606</v>
      </c>
      <c r="H47" s="19">
        <v>48</v>
      </c>
      <c r="I47" s="19">
        <v>2</v>
      </c>
      <c r="J47" s="19">
        <v>0</v>
      </c>
      <c r="K47" s="19">
        <v>70</v>
      </c>
      <c r="L47" s="19">
        <v>0</v>
      </c>
      <c r="M47" s="19">
        <v>0</v>
      </c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  <c r="AE47" s="5"/>
      <c r="AF47" s="5"/>
      <c r="AG47" s="5"/>
      <c r="AH47" s="5"/>
      <c r="AI47" s="5"/>
    </row>
    <row r="48" spans="1:35" x14ac:dyDescent="0.25">
      <c r="A48" s="19" t="str">
        <f>"281407"</f>
        <v>281407</v>
      </c>
      <c r="B48" s="19" t="s">
        <v>56</v>
      </c>
      <c r="C48" s="19" t="s">
        <v>50</v>
      </c>
      <c r="D48" s="19" t="s">
        <v>8</v>
      </c>
      <c r="E48" s="19">
        <v>7676</v>
      </c>
      <c r="F48" s="19">
        <v>6180</v>
      </c>
      <c r="G48" s="19">
        <v>6070</v>
      </c>
      <c r="H48" s="19">
        <v>110</v>
      </c>
      <c r="I48" s="19">
        <v>3</v>
      </c>
      <c r="J48" s="19">
        <v>0</v>
      </c>
      <c r="K48" s="19">
        <v>20</v>
      </c>
      <c r="L48" s="19">
        <v>0</v>
      </c>
      <c r="M48" s="19">
        <v>0</v>
      </c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  <c r="AA48" s="5"/>
      <c r="AB48" s="5"/>
      <c r="AC48" s="5"/>
      <c r="AD48" s="5"/>
      <c r="AE48" s="5"/>
      <c r="AF48" s="5"/>
      <c r="AG48" s="5"/>
      <c r="AH48" s="5"/>
      <c r="AI48" s="5"/>
    </row>
    <row r="49" spans="1:35" x14ac:dyDescent="0.25">
      <c r="A49" s="19" t="str">
        <f>"281408"</f>
        <v>281408</v>
      </c>
      <c r="B49" s="19" t="s">
        <v>57</v>
      </c>
      <c r="C49" s="19" t="s">
        <v>50</v>
      </c>
      <c r="D49" s="19" t="s">
        <v>8</v>
      </c>
      <c r="E49" s="19">
        <v>2818</v>
      </c>
      <c r="F49" s="19">
        <v>2342</v>
      </c>
      <c r="G49" s="19">
        <v>2321</v>
      </c>
      <c r="H49" s="19">
        <v>21</v>
      </c>
      <c r="I49" s="19">
        <v>1</v>
      </c>
      <c r="J49" s="19">
        <v>0</v>
      </c>
      <c r="K49" s="19">
        <v>5</v>
      </c>
      <c r="L49" s="19">
        <v>0</v>
      </c>
      <c r="M49" s="19">
        <v>0</v>
      </c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  <c r="AA49" s="5"/>
      <c r="AB49" s="5"/>
      <c r="AC49" s="5"/>
      <c r="AD49" s="5"/>
      <c r="AE49" s="5"/>
      <c r="AF49" s="5"/>
      <c r="AG49" s="5"/>
      <c r="AH49" s="5"/>
      <c r="AI49" s="5"/>
    </row>
    <row r="50" spans="1:35" x14ac:dyDescent="0.25">
      <c r="A50" s="19" t="str">
        <f>"281409"</f>
        <v>281409</v>
      </c>
      <c r="B50" s="19" t="s">
        <v>58</v>
      </c>
      <c r="C50" s="19" t="s">
        <v>50</v>
      </c>
      <c r="D50" s="19" t="s">
        <v>8</v>
      </c>
      <c r="E50" s="19">
        <v>12661</v>
      </c>
      <c r="F50" s="19">
        <v>10267</v>
      </c>
      <c r="G50" s="19">
        <v>10151</v>
      </c>
      <c r="H50" s="19">
        <v>116</v>
      </c>
      <c r="I50" s="19">
        <v>0</v>
      </c>
      <c r="J50" s="19">
        <v>1</v>
      </c>
      <c r="K50" s="19">
        <v>89</v>
      </c>
      <c r="L50" s="19">
        <v>0</v>
      </c>
      <c r="M50" s="19">
        <v>0</v>
      </c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  <c r="AA50" s="5"/>
      <c r="AB50" s="5"/>
      <c r="AC50" s="5"/>
      <c r="AD50" s="5"/>
      <c r="AE50" s="5"/>
      <c r="AF50" s="5"/>
      <c r="AG50" s="5"/>
      <c r="AH50" s="5"/>
      <c r="AI50" s="5"/>
    </row>
    <row r="51" spans="1:35" x14ac:dyDescent="0.25">
      <c r="A51" s="19" t="str">
        <f>"281410"</f>
        <v>281410</v>
      </c>
      <c r="B51" s="19" t="s">
        <v>59</v>
      </c>
      <c r="C51" s="19" t="s">
        <v>50</v>
      </c>
      <c r="D51" s="19" t="s">
        <v>8</v>
      </c>
      <c r="E51" s="19">
        <v>8790</v>
      </c>
      <c r="F51" s="19">
        <v>7103</v>
      </c>
      <c r="G51" s="19">
        <v>6846</v>
      </c>
      <c r="H51" s="19">
        <v>257</v>
      </c>
      <c r="I51" s="19">
        <v>1</v>
      </c>
      <c r="J51" s="19">
        <v>1</v>
      </c>
      <c r="K51" s="19">
        <v>19</v>
      </c>
      <c r="L51" s="19">
        <v>0</v>
      </c>
      <c r="M51" s="19">
        <v>0</v>
      </c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  <c r="AA51" s="5"/>
      <c r="AB51" s="5"/>
      <c r="AC51" s="5"/>
      <c r="AD51" s="5"/>
      <c r="AE51" s="5"/>
      <c r="AF51" s="5"/>
      <c r="AG51" s="5"/>
      <c r="AH51" s="5"/>
      <c r="AI51" s="5"/>
    </row>
    <row r="52" spans="1:35" x14ac:dyDescent="0.25">
      <c r="A52" s="19" t="str">
        <f>"281411"</f>
        <v>281411</v>
      </c>
      <c r="B52" s="19" t="s">
        <v>60</v>
      </c>
      <c r="C52" s="19" t="s">
        <v>50</v>
      </c>
      <c r="D52" s="19" t="s">
        <v>8</v>
      </c>
      <c r="E52" s="19">
        <v>13608</v>
      </c>
      <c r="F52" s="19">
        <v>10173</v>
      </c>
      <c r="G52" s="19">
        <v>9840</v>
      </c>
      <c r="H52" s="19">
        <v>333</v>
      </c>
      <c r="I52" s="19">
        <v>1</v>
      </c>
      <c r="J52" s="19">
        <v>0</v>
      </c>
      <c r="K52" s="19">
        <v>19</v>
      </c>
      <c r="L52" s="19">
        <v>0</v>
      </c>
      <c r="M52" s="19">
        <v>0</v>
      </c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  <c r="AA52" s="5"/>
      <c r="AB52" s="5"/>
      <c r="AC52" s="5"/>
      <c r="AD52" s="5"/>
      <c r="AE52" s="5"/>
      <c r="AF52" s="5"/>
      <c r="AG52" s="5"/>
      <c r="AH52" s="5"/>
      <c r="AI52" s="5"/>
    </row>
    <row r="53" spans="1:35" x14ac:dyDescent="0.25">
      <c r="A53" s="19" t="str">
        <f>"281412"</f>
        <v>281412</v>
      </c>
      <c r="B53" s="19" t="s">
        <v>61</v>
      </c>
      <c r="C53" s="19" t="s">
        <v>50</v>
      </c>
      <c r="D53" s="19" t="s">
        <v>8</v>
      </c>
      <c r="E53" s="19">
        <v>3690</v>
      </c>
      <c r="F53" s="19">
        <v>2967</v>
      </c>
      <c r="G53" s="19">
        <v>2922</v>
      </c>
      <c r="H53" s="19">
        <v>45</v>
      </c>
      <c r="I53" s="19">
        <v>0</v>
      </c>
      <c r="J53" s="19">
        <v>0</v>
      </c>
      <c r="K53" s="19">
        <v>10</v>
      </c>
      <c r="L53" s="19">
        <v>0</v>
      </c>
      <c r="M53" s="19">
        <v>0</v>
      </c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  <c r="AA53" s="5"/>
      <c r="AB53" s="5"/>
      <c r="AC53" s="5"/>
      <c r="AD53" s="5"/>
      <c r="AE53" s="5"/>
      <c r="AF53" s="5"/>
      <c r="AG53" s="5"/>
      <c r="AH53" s="5"/>
      <c r="AI53" s="5"/>
    </row>
    <row r="54" spans="1:35" s="1" customFormat="1" x14ac:dyDescent="0.25">
      <c r="A54" s="18" t="s">
        <v>62</v>
      </c>
      <c r="B54" s="18"/>
      <c r="C54" s="18"/>
      <c r="D54" s="18"/>
      <c r="E54" s="18">
        <v>50791</v>
      </c>
      <c r="F54" s="18">
        <v>41862</v>
      </c>
      <c r="G54" s="18">
        <v>41519</v>
      </c>
      <c r="H54" s="18">
        <v>343</v>
      </c>
      <c r="I54" s="18">
        <v>2</v>
      </c>
      <c r="J54" s="18">
        <v>0</v>
      </c>
      <c r="K54" s="18">
        <v>156</v>
      </c>
      <c r="L54" s="18">
        <v>0</v>
      </c>
      <c r="M54" s="18">
        <v>0</v>
      </c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  <c r="AA54" s="5"/>
      <c r="AB54" s="5"/>
      <c r="AC54" s="5"/>
      <c r="AD54" s="5"/>
      <c r="AE54" s="5"/>
      <c r="AF54" s="5"/>
      <c r="AG54" s="5"/>
      <c r="AH54" s="5"/>
      <c r="AI54" s="5"/>
    </row>
    <row r="55" spans="1:35" x14ac:dyDescent="0.25">
      <c r="A55" s="19" t="str">
        <f>"281601"</f>
        <v>281601</v>
      </c>
      <c r="B55" s="19" t="s">
        <v>63</v>
      </c>
      <c r="C55" s="19" t="s">
        <v>64</v>
      </c>
      <c r="D55" s="19" t="s">
        <v>8</v>
      </c>
      <c r="E55" s="19">
        <v>10404</v>
      </c>
      <c r="F55" s="19">
        <v>8402</v>
      </c>
      <c r="G55" s="19">
        <v>8373</v>
      </c>
      <c r="H55" s="19">
        <v>29</v>
      </c>
      <c r="I55" s="19">
        <v>0</v>
      </c>
      <c r="J55" s="19">
        <v>0</v>
      </c>
      <c r="K55" s="19">
        <v>40</v>
      </c>
      <c r="L55" s="19">
        <v>0</v>
      </c>
      <c r="M55" s="19">
        <v>0</v>
      </c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  <c r="AA55" s="5"/>
      <c r="AB55" s="5"/>
      <c r="AC55" s="5"/>
      <c r="AD55" s="5"/>
      <c r="AE55" s="5"/>
      <c r="AF55" s="5"/>
      <c r="AG55" s="5"/>
      <c r="AH55" s="5"/>
      <c r="AI55" s="5"/>
    </row>
    <row r="56" spans="1:35" x14ac:dyDescent="0.25">
      <c r="A56" s="19" t="str">
        <f>"281602"</f>
        <v>281602</v>
      </c>
      <c r="B56" s="19" t="s">
        <v>65</v>
      </c>
      <c r="C56" s="19" t="s">
        <v>64</v>
      </c>
      <c r="D56" s="19" t="s">
        <v>8</v>
      </c>
      <c r="E56" s="19">
        <v>8103</v>
      </c>
      <c r="F56" s="19">
        <v>6704</v>
      </c>
      <c r="G56" s="19">
        <v>6652</v>
      </c>
      <c r="H56" s="19">
        <v>52</v>
      </c>
      <c r="I56" s="19">
        <v>0</v>
      </c>
      <c r="J56" s="19">
        <v>0</v>
      </c>
      <c r="K56" s="19">
        <v>21</v>
      </c>
      <c r="L56" s="19">
        <v>0</v>
      </c>
      <c r="M56" s="19">
        <v>0</v>
      </c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  <c r="AA56" s="5"/>
      <c r="AB56" s="5"/>
      <c r="AC56" s="5"/>
      <c r="AD56" s="5"/>
      <c r="AE56" s="5"/>
      <c r="AF56" s="5"/>
      <c r="AG56" s="5"/>
      <c r="AH56" s="5"/>
      <c r="AI56" s="5"/>
    </row>
    <row r="57" spans="1:35" x14ac:dyDescent="0.25">
      <c r="A57" s="19" t="str">
        <f>"281603"</f>
        <v>281603</v>
      </c>
      <c r="B57" s="19" t="s">
        <v>66</v>
      </c>
      <c r="C57" s="19" t="s">
        <v>64</v>
      </c>
      <c r="D57" s="19" t="s">
        <v>8</v>
      </c>
      <c r="E57" s="19">
        <v>25178</v>
      </c>
      <c r="F57" s="19">
        <v>20728</v>
      </c>
      <c r="G57" s="19">
        <v>20573</v>
      </c>
      <c r="H57" s="19">
        <v>155</v>
      </c>
      <c r="I57" s="19">
        <v>0</v>
      </c>
      <c r="J57" s="19">
        <v>0</v>
      </c>
      <c r="K57" s="19">
        <v>66</v>
      </c>
      <c r="L57" s="19">
        <v>0</v>
      </c>
      <c r="M57" s="19">
        <v>0</v>
      </c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  <c r="AA57" s="5"/>
      <c r="AB57" s="5"/>
      <c r="AC57" s="5"/>
      <c r="AD57" s="5"/>
      <c r="AE57" s="5"/>
      <c r="AF57" s="5"/>
      <c r="AG57" s="5"/>
      <c r="AH57" s="5"/>
      <c r="AI57" s="5"/>
    </row>
    <row r="58" spans="1:35" x14ac:dyDescent="0.25">
      <c r="A58" s="19" t="str">
        <f>"281604"</f>
        <v>281604</v>
      </c>
      <c r="B58" s="19" t="s">
        <v>67</v>
      </c>
      <c r="C58" s="19" t="s">
        <v>64</v>
      </c>
      <c r="D58" s="19" t="s">
        <v>8</v>
      </c>
      <c r="E58" s="19">
        <v>7106</v>
      </c>
      <c r="F58" s="19">
        <v>6028</v>
      </c>
      <c r="G58" s="19">
        <v>5921</v>
      </c>
      <c r="H58" s="19">
        <v>107</v>
      </c>
      <c r="I58" s="19">
        <v>2</v>
      </c>
      <c r="J58" s="19">
        <v>0</v>
      </c>
      <c r="K58" s="19">
        <v>29</v>
      </c>
      <c r="L58" s="19">
        <v>0</v>
      </c>
      <c r="M58" s="19">
        <v>0</v>
      </c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  <c r="AA58" s="5"/>
      <c r="AB58" s="5"/>
      <c r="AC58" s="5"/>
      <c r="AD58" s="5"/>
      <c r="AE58" s="5"/>
      <c r="AF58" s="5"/>
      <c r="AG58" s="5"/>
      <c r="AH58" s="5"/>
      <c r="AI58" s="5"/>
    </row>
    <row r="59" spans="1:35" s="1" customFormat="1" x14ac:dyDescent="0.25">
      <c r="A59" s="18" t="s">
        <v>68</v>
      </c>
      <c r="B59" s="18"/>
      <c r="C59" s="18"/>
      <c r="D59" s="18"/>
      <c r="E59" s="18">
        <v>65150</v>
      </c>
      <c r="F59" s="18">
        <v>53275</v>
      </c>
      <c r="G59" s="18">
        <v>52627</v>
      </c>
      <c r="H59" s="18">
        <v>648</v>
      </c>
      <c r="I59" s="18">
        <v>2</v>
      </c>
      <c r="J59" s="18">
        <v>0</v>
      </c>
      <c r="K59" s="18">
        <v>230</v>
      </c>
      <c r="L59" s="18">
        <v>0</v>
      </c>
      <c r="M59" s="18">
        <v>0</v>
      </c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  <c r="AA59" s="5"/>
      <c r="AB59" s="5"/>
      <c r="AC59" s="5"/>
      <c r="AD59" s="5"/>
      <c r="AE59" s="5"/>
      <c r="AF59" s="5"/>
      <c r="AG59" s="5"/>
      <c r="AH59" s="5"/>
      <c r="AI59" s="5"/>
    </row>
    <row r="60" spans="1:35" x14ac:dyDescent="0.25">
      <c r="A60" s="19" t="str">
        <f>"281701"</f>
        <v>281701</v>
      </c>
      <c r="B60" s="19" t="s">
        <v>69</v>
      </c>
      <c r="C60" s="19" t="s">
        <v>70</v>
      </c>
      <c r="D60" s="19" t="s">
        <v>8</v>
      </c>
      <c r="E60" s="19">
        <v>20356</v>
      </c>
      <c r="F60" s="19">
        <v>17164</v>
      </c>
      <c r="G60" s="19">
        <v>17019</v>
      </c>
      <c r="H60" s="19">
        <v>145</v>
      </c>
      <c r="I60" s="19">
        <v>0</v>
      </c>
      <c r="J60" s="19">
        <v>0</v>
      </c>
      <c r="K60" s="19">
        <v>102</v>
      </c>
      <c r="L60" s="19">
        <v>0</v>
      </c>
      <c r="M60" s="19">
        <v>0</v>
      </c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  <c r="AA60" s="5"/>
      <c r="AB60" s="5"/>
      <c r="AC60" s="5"/>
      <c r="AD60" s="5"/>
      <c r="AE60" s="5"/>
      <c r="AF60" s="5"/>
      <c r="AG60" s="5"/>
      <c r="AH60" s="5"/>
      <c r="AI60" s="5"/>
    </row>
    <row r="61" spans="1:35" x14ac:dyDescent="0.25">
      <c r="A61" s="19" t="str">
        <f>"281702"</f>
        <v>281702</v>
      </c>
      <c r="B61" s="19" t="s">
        <v>71</v>
      </c>
      <c r="C61" s="19" t="s">
        <v>70</v>
      </c>
      <c r="D61" s="19" t="s">
        <v>8</v>
      </c>
      <c r="E61" s="19">
        <v>5983</v>
      </c>
      <c r="F61" s="19">
        <v>4970</v>
      </c>
      <c r="G61" s="19">
        <v>4891</v>
      </c>
      <c r="H61" s="19">
        <v>79</v>
      </c>
      <c r="I61" s="19">
        <v>0</v>
      </c>
      <c r="J61" s="19">
        <v>0</v>
      </c>
      <c r="K61" s="19">
        <v>8</v>
      </c>
      <c r="L61" s="19">
        <v>0</v>
      </c>
      <c r="M61" s="19">
        <v>0</v>
      </c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  <c r="AA61" s="5"/>
      <c r="AB61" s="5"/>
      <c r="AC61" s="5"/>
      <c r="AD61" s="5"/>
      <c r="AE61" s="5"/>
      <c r="AF61" s="5"/>
      <c r="AG61" s="5"/>
      <c r="AH61" s="5"/>
      <c r="AI61" s="5"/>
    </row>
    <row r="62" spans="1:35" x14ac:dyDescent="0.25">
      <c r="A62" s="19" t="str">
        <f>"281703"</f>
        <v>281703</v>
      </c>
      <c r="B62" s="19" t="s">
        <v>72</v>
      </c>
      <c r="C62" s="19" t="s">
        <v>70</v>
      </c>
      <c r="D62" s="19" t="s">
        <v>8</v>
      </c>
      <c r="E62" s="19">
        <v>3494</v>
      </c>
      <c r="F62" s="19">
        <v>2881</v>
      </c>
      <c r="G62" s="19">
        <v>2809</v>
      </c>
      <c r="H62" s="19">
        <v>72</v>
      </c>
      <c r="I62" s="19">
        <v>1</v>
      </c>
      <c r="J62" s="19">
        <v>0</v>
      </c>
      <c r="K62" s="19">
        <v>9</v>
      </c>
      <c r="L62" s="19">
        <v>0</v>
      </c>
      <c r="M62" s="19">
        <v>0</v>
      </c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  <c r="AA62" s="5"/>
      <c r="AB62" s="5"/>
      <c r="AC62" s="5"/>
      <c r="AD62" s="5"/>
      <c r="AE62" s="5"/>
      <c r="AF62" s="5"/>
      <c r="AG62" s="5"/>
      <c r="AH62" s="5"/>
      <c r="AI62" s="5"/>
    </row>
    <row r="63" spans="1:35" x14ac:dyDescent="0.25">
      <c r="A63" s="19" t="str">
        <f>"281704"</f>
        <v>281704</v>
      </c>
      <c r="B63" s="19" t="s">
        <v>73</v>
      </c>
      <c r="C63" s="19" t="s">
        <v>70</v>
      </c>
      <c r="D63" s="19" t="s">
        <v>8</v>
      </c>
      <c r="E63" s="19">
        <v>4957</v>
      </c>
      <c r="F63" s="19">
        <v>4112</v>
      </c>
      <c r="G63" s="19">
        <v>4023</v>
      </c>
      <c r="H63" s="19">
        <v>89</v>
      </c>
      <c r="I63" s="19">
        <v>0</v>
      </c>
      <c r="J63" s="19">
        <v>0</v>
      </c>
      <c r="K63" s="19">
        <v>14</v>
      </c>
      <c r="L63" s="19">
        <v>0</v>
      </c>
      <c r="M63" s="19">
        <v>0</v>
      </c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  <c r="AE63" s="5"/>
      <c r="AF63" s="5"/>
      <c r="AG63" s="5"/>
      <c r="AH63" s="5"/>
      <c r="AI63" s="5"/>
    </row>
    <row r="64" spans="1:35" x14ac:dyDescent="0.25">
      <c r="A64" s="19" t="str">
        <f>"281705"</f>
        <v>281705</v>
      </c>
      <c r="B64" s="19" t="s">
        <v>74</v>
      </c>
      <c r="C64" s="19" t="s">
        <v>70</v>
      </c>
      <c r="D64" s="19" t="s">
        <v>8</v>
      </c>
      <c r="E64" s="19">
        <v>5391</v>
      </c>
      <c r="F64" s="19">
        <v>4318</v>
      </c>
      <c r="G64" s="19">
        <v>4278</v>
      </c>
      <c r="H64" s="19">
        <v>40</v>
      </c>
      <c r="I64" s="19">
        <v>0</v>
      </c>
      <c r="J64" s="19">
        <v>0</v>
      </c>
      <c r="K64" s="19">
        <v>16</v>
      </c>
      <c r="L64" s="19">
        <v>0</v>
      </c>
      <c r="M64" s="19">
        <v>0</v>
      </c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  <c r="AA64" s="5"/>
      <c r="AB64" s="5"/>
      <c r="AC64" s="5"/>
      <c r="AD64" s="5"/>
      <c r="AE64" s="5"/>
      <c r="AF64" s="5"/>
      <c r="AG64" s="5"/>
      <c r="AH64" s="5"/>
      <c r="AI64" s="5"/>
    </row>
    <row r="65" spans="1:35" x14ac:dyDescent="0.25">
      <c r="A65" s="19" t="str">
        <f>"281706"</f>
        <v>281706</v>
      </c>
      <c r="B65" s="19" t="s">
        <v>75</v>
      </c>
      <c r="C65" s="19" t="s">
        <v>70</v>
      </c>
      <c r="D65" s="19" t="s">
        <v>8</v>
      </c>
      <c r="E65" s="19">
        <v>13333</v>
      </c>
      <c r="F65" s="19">
        <v>10468</v>
      </c>
      <c r="G65" s="19">
        <v>10348</v>
      </c>
      <c r="H65" s="19">
        <v>120</v>
      </c>
      <c r="I65" s="19">
        <v>1</v>
      </c>
      <c r="J65" s="19">
        <v>0</v>
      </c>
      <c r="K65" s="19">
        <v>40</v>
      </c>
      <c r="L65" s="19">
        <v>0</v>
      </c>
      <c r="M65" s="19">
        <v>0</v>
      </c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  <c r="AA65" s="5"/>
      <c r="AB65" s="5"/>
      <c r="AC65" s="5"/>
      <c r="AD65" s="5"/>
      <c r="AE65" s="5"/>
      <c r="AF65" s="5"/>
      <c r="AG65" s="5"/>
      <c r="AH65" s="5"/>
      <c r="AI65" s="5"/>
    </row>
    <row r="66" spans="1:35" x14ac:dyDescent="0.25">
      <c r="A66" s="19" t="str">
        <f>"281707"</f>
        <v>281707</v>
      </c>
      <c r="B66" s="19" t="s">
        <v>46</v>
      </c>
      <c r="C66" s="19" t="s">
        <v>70</v>
      </c>
      <c r="D66" s="19" t="s">
        <v>8</v>
      </c>
      <c r="E66" s="19">
        <v>5409</v>
      </c>
      <c r="F66" s="19">
        <v>4493</v>
      </c>
      <c r="G66" s="19">
        <v>4423</v>
      </c>
      <c r="H66" s="19">
        <v>70</v>
      </c>
      <c r="I66" s="19">
        <v>0</v>
      </c>
      <c r="J66" s="19">
        <v>0</v>
      </c>
      <c r="K66" s="19">
        <v>20</v>
      </c>
      <c r="L66" s="19">
        <v>0</v>
      </c>
      <c r="M66" s="19">
        <v>0</v>
      </c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  <c r="AA66" s="5"/>
      <c r="AB66" s="5"/>
      <c r="AC66" s="5"/>
      <c r="AD66" s="5"/>
      <c r="AE66" s="5"/>
      <c r="AF66" s="5"/>
      <c r="AG66" s="5"/>
      <c r="AH66" s="5"/>
      <c r="AI66" s="5"/>
    </row>
    <row r="67" spans="1:35" x14ac:dyDescent="0.25">
      <c r="A67" s="19" t="str">
        <f>"281708"</f>
        <v>281708</v>
      </c>
      <c r="B67" s="19" t="s">
        <v>76</v>
      </c>
      <c r="C67" s="19" t="s">
        <v>70</v>
      </c>
      <c r="D67" s="19" t="s">
        <v>8</v>
      </c>
      <c r="E67" s="19">
        <v>6227</v>
      </c>
      <c r="F67" s="19">
        <v>4869</v>
      </c>
      <c r="G67" s="19">
        <v>4836</v>
      </c>
      <c r="H67" s="19">
        <v>33</v>
      </c>
      <c r="I67" s="19">
        <v>0</v>
      </c>
      <c r="J67" s="19">
        <v>0</v>
      </c>
      <c r="K67" s="19">
        <v>21</v>
      </c>
      <c r="L67" s="19">
        <v>0</v>
      </c>
      <c r="M67" s="19">
        <v>0</v>
      </c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  <c r="AA67" s="5"/>
      <c r="AB67" s="5"/>
      <c r="AC67" s="5"/>
      <c r="AD67" s="5"/>
      <c r="AE67" s="5"/>
      <c r="AF67" s="5"/>
      <c r="AG67" s="5"/>
      <c r="AH67" s="5"/>
      <c r="AI67" s="5"/>
    </row>
    <row r="68" spans="1:35" s="1" customFormat="1" x14ac:dyDescent="0.25">
      <c r="A68" s="18" t="s">
        <v>77</v>
      </c>
      <c r="B68" s="18"/>
      <c r="C68" s="18"/>
      <c r="D68" s="18"/>
      <c r="E68" s="18">
        <v>23818</v>
      </c>
      <c r="F68" s="18">
        <v>19363</v>
      </c>
      <c r="G68" s="18">
        <v>19170</v>
      </c>
      <c r="H68" s="18">
        <v>193</v>
      </c>
      <c r="I68" s="18">
        <v>2</v>
      </c>
      <c r="J68" s="18">
        <v>0</v>
      </c>
      <c r="K68" s="18">
        <v>55</v>
      </c>
      <c r="L68" s="18">
        <v>0</v>
      </c>
      <c r="M68" s="18">
        <v>0</v>
      </c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  <c r="AA68" s="5"/>
      <c r="AB68" s="5"/>
      <c r="AC68" s="5"/>
      <c r="AD68" s="5"/>
      <c r="AE68" s="5"/>
      <c r="AF68" s="5"/>
      <c r="AG68" s="5"/>
      <c r="AH68" s="5"/>
      <c r="AI68" s="5"/>
    </row>
    <row r="69" spans="1:35" x14ac:dyDescent="0.25">
      <c r="A69" s="19" t="str">
        <f>"281801"</f>
        <v>281801</v>
      </c>
      <c r="B69" s="19" t="s">
        <v>78</v>
      </c>
      <c r="C69" s="19" t="s">
        <v>79</v>
      </c>
      <c r="D69" s="19" t="s">
        <v>8</v>
      </c>
      <c r="E69" s="19">
        <v>3302</v>
      </c>
      <c r="F69" s="19">
        <v>2797</v>
      </c>
      <c r="G69" s="19">
        <v>2744</v>
      </c>
      <c r="H69" s="19">
        <v>53</v>
      </c>
      <c r="I69" s="19">
        <v>0</v>
      </c>
      <c r="J69" s="19">
        <v>0</v>
      </c>
      <c r="K69" s="19">
        <v>12</v>
      </c>
      <c r="L69" s="19">
        <v>0</v>
      </c>
      <c r="M69" s="19">
        <v>0</v>
      </c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  <c r="AA69" s="5"/>
      <c r="AB69" s="5"/>
      <c r="AC69" s="5"/>
      <c r="AD69" s="5"/>
      <c r="AE69" s="5"/>
      <c r="AF69" s="5"/>
      <c r="AG69" s="5"/>
      <c r="AH69" s="5"/>
      <c r="AI69" s="5"/>
    </row>
    <row r="70" spans="1:35" x14ac:dyDescent="0.25">
      <c r="A70" s="19" t="str">
        <f>"281802"</f>
        <v>281802</v>
      </c>
      <c r="B70" s="19" t="s">
        <v>80</v>
      </c>
      <c r="C70" s="19" t="s">
        <v>79</v>
      </c>
      <c r="D70" s="19" t="s">
        <v>8</v>
      </c>
      <c r="E70" s="19">
        <v>2582</v>
      </c>
      <c r="F70" s="19">
        <v>2098</v>
      </c>
      <c r="G70" s="19">
        <v>2079</v>
      </c>
      <c r="H70" s="19">
        <v>19</v>
      </c>
      <c r="I70" s="19">
        <v>0</v>
      </c>
      <c r="J70" s="19">
        <v>0</v>
      </c>
      <c r="K70" s="19">
        <v>3</v>
      </c>
      <c r="L70" s="19">
        <v>0</v>
      </c>
      <c r="M70" s="19">
        <v>0</v>
      </c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  <c r="AA70" s="5"/>
      <c r="AB70" s="5"/>
      <c r="AC70" s="5"/>
      <c r="AD70" s="5"/>
      <c r="AE70" s="5"/>
      <c r="AF70" s="5"/>
      <c r="AG70" s="5"/>
      <c r="AH70" s="5"/>
      <c r="AI70" s="5"/>
    </row>
    <row r="71" spans="1:35" x14ac:dyDescent="0.25">
      <c r="A71" s="19" t="str">
        <f>"281803"</f>
        <v>281803</v>
      </c>
      <c r="B71" s="19" t="s">
        <v>81</v>
      </c>
      <c r="C71" s="19" t="s">
        <v>79</v>
      </c>
      <c r="D71" s="19" t="s">
        <v>8</v>
      </c>
      <c r="E71" s="19">
        <v>17934</v>
      </c>
      <c r="F71" s="19">
        <v>14468</v>
      </c>
      <c r="G71" s="19">
        <v>14347</v>
      </c>
      <c r="H71" s="19">
        <v>121</v>
      </c>
      <c r="I71" s="19">
        <v>2</v>
      </c>
      <c r="J71" s="19">
        <v>0</v>
      </c>
      <c r="K71" s="19">
        <v>40</v>
      </c>
      <c r="L71" s="19">
        <v>0</v>
      </c>
      <c r="M71" s="19">
        <v>0</v>
      </c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  <c r="AA71" s="5"/>
      <c r="AB71" s="5"/>
      <c r="AC71" s="5"/>
      <c r="AD71" s="5"/>
      <c r="AE71" s="5"/>
      <c r="AF71" s="5"/>
      <c r="AG71" s="5"/>
      <c r="AH71" s="5"/>
      <c r="AI71" s="5"/>
    </row>
    <row r="72" spans="1:35" s="1" customFormat="1" x14ac:dyDescent="0.25">
      <c r="A72" s="18" t="s">
        <v>82</v>
      </c>
      <c r="B72" s="18"/>
      <c r="C72" s="18"/>
      <c r="D72" s="18"/>
      <c r="E72" s="18">
        <v>20311</v>
      </c>
      <c r="F72" s="18">
        <v>16788</v>
      </c>
      <c r="G72" s="18">
        <v>16601</v>
      </c>
      <c r="H72" s="18">
        <v>187</v>
      </c>
      <c r="I72" s="18">
        <v>3</v>
      </c>
      <c r="J72" s="18">
        <v>0</v>
      </c>
      <c r="K72" s="18">
        <v>217</v>
      </c>
      <c r="L72" s="18">
        <v>0</v>
      </c>
      <c r="M72" s="18">
        <v>0</v>
      </c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  <c r="AA72" s="5"/>
      <c r="AB72" s="5"/>
      <c r="AC72" s="5"/>
      <c r="AD72" s="5"/>
      <c r="AE72" s="5"/>
      <c r="AF72" s="5"/>
      <c r="AG72" s="5"/>
      <c r="AH72" s="5"/>
      <c r="AI72" s="5"/>
    </row>
    <row r="73" spans="1:35" x14ac:dyDescent="0.25">
      <c r="A73" s="19" t="str">
        <f>"281901"</f>
        <v>281901</v>
      </c>
      <c r="B73" s="19" t="s">
        <v>83</v>
      </c>
      <c r="C73" s="19" t="s">
        <v>84</v>
      </c>
      <c r="D73" s="19" t="s">
        <v>8</v>
      </c>
      <c r="E73" s="19">
        <v>2649</v>
      </c>
      <c r="F73" s="19">
        <v>2192</v>
      </c>
      <c r="G73" s="19">
        <v>2178</v>
      </c>
      <c r="H73" s="19">
        <v>14</v>
      </c>
      <c r="I73" s="19">
        <v>0</v>
      </c>
      <c r="J73" s="19">
        <v>0</v>
      </c>
      <c r="K73" s="19">
        <v>10</v>
      </c>
      <c r="L73" s="19">
        <v>0</v>
      </c>
      <c r="M73" s="19">
        <v>0</v>
      </c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5"/>
      <c r="AB73" s="5"/>
      <c r="AC73" s="5"/>
      <c r="AD73" s="5"/>
      <c r="AE73" s="5"/>
      <c r="AF73" s="5"/>
      <c r="AG73" s="5"/>
      <c r="AH73" s="5"/>
      <c r="AI73" s="5"/>
    </row>
    <row r="74" spans="1:35" x14ac:dyDescent="0.25">
      <c r="A74" s="19" t="str">
        <f>"281902"</f>
        <v>281902</v>
      </c>
      <c r="B74" s="19" t="s">
        <v>85</v>
      </c>
      <c r="C74" s="19" t="s">
        <v>84</v>
      </c>
      <c r="D74" s="19" t="s">
        <v>8</v>
      </c>
      <c r="E74" s="19">
        <v>3051</v>
      </c>
      <c r="F74" s="19">
        <v>2530</v>
      </c>
      <c r="G74" s="19">
        <v>2442</v>
      </c>
      <c r="H74" s="19">
        <v>88</v>
      </c>
      <c r="I74" s="19">
        <v>0</v>
      </c>
      <c r="J74" s="19">
        <v>0</v>
      </c>
      <c r="K74" s="19">
        <v>8</v>
      </c>
      <c r="L74" s="19">
        <v>0</v>
      </c>
      <c r="M74" s="19">
        <v>0</v>
      </c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  <c r="AA74" s="5"/>
      <c r="AB74" s="5"/>
      <c r="AC74" s="5"/>
      <c r="AD74" s="5"/>
      <c r="AE74" s="5"/>
      <c r="AF74" s="5"/>
      <c r="AG74" s="5"/>
      <c r="AH74" s="5"/>
      <c r="AI74" s="5"/>
    </row>
    <row r="75" spans="1:35" x14ac:dyDescent="0.25">
      <c r="A75" s="19" t="str">
        <f>"281903"</f>
        <v>281903</v>
      </c>
      <c r="B75" s="19" t="s">
        <v>86</v>
      </c>
      <c r="C75" s="19" t="s">
        <v>84</v>
      </c>
      <c r="D75" s="19" t="s">
        <v>8</v>
      </c>
      <c r="E75" s="19">
        <v>14611</v>
      </c>
      <c r="F75" s="19">
        <v>12066</v>
      </c>
      <c r="G75" s="19">
        <v>11981</v>
      </c>
      <c r="H75" s="19">
        <v>85</v>
      </c>
      <c r="I75" s="19">
        <v>3</v>
      </c>
      <c r="J75" s="19">
        <v>0</v>
      </c>
      <c r="K75" s="19">
        <v>199</v>
      </c>
      <c r="L75" s="19">
        <v>0</v>
      </c>
      <c r="M75" s="19">
        <v>0</v>
      </c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  <c r="AB75" s="5"/>
      <c r="AC75" s="5"/>
      <c r="AD75" s="5"/>
      <c r="AE75" s="5"/>
      <c r="AF75" s="5"/>
      <c r="AG75" s="5"/>
      <c r="AH75" s="5"/>
      <c r="AI75" s="5"/>
    </row>
    <row r="76" spans="1:35" x14ac:dyDescent="0.25">
      <c r="A76" s="19" t="s">
        <v>87</v>
      </c>
      <c r="B76" s="19"/>
      <c r="C76" s="19"/>
      <c r="D76" s="19"/>
      <c r="E76" s="19"/>
      <c r="F76" s="19"/>
      <c r="G76" s="19"/>
      <c r="H76" s="19"/>
      <c r="I76" s="19"/>
      <c r="J76" s="19"/>
      <c r="K76" s="19"/>
      <c r="L76" s="19"/>
      <c r="M76" s="19"/>
    </row>
    <row r="77" spans="1:35" s="1" customFormat="1" x14ac:dyDescent="0.25">
      <c r="A77" s="18" t="str">
        <f>"286201"</f>
        <v>286201</v>
      </c>
      <c r="B77" s="18" t="s">
        <v>88</v>
      </c>
      <c r="C77" s="18" t="s">
        <v>8</v>
      </c>
      <c r="D77" s="18" t="s">
        <v>8</v>
      </c>
      <c r="E77" s="18">
        <v>147235</v>
      </c>
      <c r="F77" s="18">
        <v>122118</v>
      </c>
      <c r="G77" s="18">
        <v>120128</v>
      </c>
      <c r="H77" s="18">
        <v>1990</v>
      </c>
      <c r="I77" s="18">
        <v>11</v>
      </c>
      <c r="J77" s="18">
        <v>0</v>
      </c>
      <c r="K77" s="18">
        <v>402</v>
      </c>
      <c r="L77" s="18">
        <v>0</v>
      </c>
      <c r="M77" s="18">
        <v>0</v>
      </c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  <c r="AA77" s="5"/>
      <c r="AB77" s="5"/>
      <c r="AC77" s="5"/>
      <c r="AD77" s="5"/>
      <c r="AE77" s="5"/>
      <c r="AF77" s="5"/>
      <c r="AG77" s="5"/>
      <c r="AH77" s="5"/>
      <c r="AI77" s="5"/>
    </row>
    <row r="78" spans="1:35" ht="7.5" customHeight="1" x14ac:dyDescent="0.25">
      <c r="A78" s="16"/>
      <c r="B78" s="16"/>
      <c r="C78" s="16"/>
      <c r="D78" s="16"/>
      <c r="E78" s="16"/>
      <c r="F78" s="16"/>
      <c r="G78" s="16"/>
      <c r="H78" s="16"/>
      <c r="I78" s="16"/>
      <c r="J78" s="16"/>
      <c r="K78" s="16"/>
      <c r="L78" s="16"/>
      <c r="M78" s="16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  <c r="AA78" s="5"/>
      <c r="AB78" s="5"/>
      <c r="AC78" s="5"/>
      <c r="AD78" s="5"/>
      <c r="AE78" s="5"/>
      <c r="AF78" s="5"/>
      <c r="AG78" s="5"/>
      <c r="AH78" s="5"/>
      <c r="AI78" s="5"/>
    </row>
    <row r="79" spans="1:35" s="2" customFormat="1" ht="15.75" x14ac:dyDescent="0.25">
      <c r="A79" s="7"/>
      <c r="B79" s="29" t="s">
        <v>89</v>
      </c>
      <c r="C79" s="30"/>
      <c r="D79" s="31"/>
      <c r="E79" s="7">
        <f t="shared" ref="E79:M79" si="0">(E5+E11+E18+E25+E31+E36+E41+E54+E59+E68+E72+E77)</f>
        <v>725611</v>
      </c>
      <c r="F79" s="7">
        <f t="shared" si="0"/>
        <v>596170</v>
      </c>
      <c r="G79" s="7">
        <f t="shared" si="0"/>
        <v>588511</v>
      </c>
      <c r="H79" s="7">
        <f t="shared" si="0"/>
        <v>7659</v>
      </c>
      <c r="I79" s="7">
        <f t="shared" si="0"/>
        <v>58</v>
      </c>
      <c r="J79" s="7">
        <f t="shared" si="0"/>
        <v>4</v>
      </c>
      <c r="K79" s="7">
        <f t="shared" si="0"/>
        <v>2529</v>
      </c>
      <c r="L79" s="7">
        <f t="shared" si="0"/>
        <v>0</v>
      </c>
      <c r="M79" s="7">
        <f t="shared" si="0"/>
        <v>0</v>
      </c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  <c r="AA79" s="5"/>
      <c r="AB79" s="5"/>
      <c r="AC79" s="5"/>
      <c r="AD79" s="5"/>
      <c r="AE79" s="5"/>
      <c r="AF79" s="5"/>
      <c r="AG79" s="5"/>
      <c r="AH79" s="5"/>
      <c r="AI79" s="5"/>
    </row>
    <row r="80" spans="1:35" s="2" customFormat="1" ht="15.75" x14ac:dyDescent="0.25">
      <c r="A80" s="7"/>
      <c r="B80" s="29" t="s">
        <v>92</v>
      </c>
      <c r="C80" s="30"/>
      <c r="D80" s="31"/>
      <c r="E80" s="17">
        <v>560412</v>
      </c>
      <c r="F80" s="17">
        <v>459872</v>
      </c>
      <c r="G80" s="17">
        <v>455453</v>
      </c>
      <c r="H80" s="17">
        <v>4419</v>
      </c>
      <c r="I80" s="17">
        <v>22</v>
      </c>
      <c r="J80" s="17">
        <v>0</v>
      </c>
      <c r="K80" s="17">
        <v>1936</v>
      </c>
      <c r="L80" s="17">
        <v>0</v>
      </c>
      <c r="M80" s="17">
        <v>0</v>
      </c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  <c r="AA80" s="5"/>
      <c r="AB80" s="5"/>
      <c r="AC80" s="5"/>
      <c r="AD80" s="5"/>
      <c r="AE80" s="5"/>
      <c r="AF80" s="5"/>
      <c r="AG80" s="5"/>
      <c r="AH80" s="5"/>
      <c r="AI80" s="5"/>
    </row>
    <row r="81" spans="1:35" s="4" customFormat="1" ht="17.25" x14ac:dyDescent="0.3">
      <c r="A81" s="3"/>
      <c r="B81" s="26" t="s">
        <v>90</v>
      </c>
      <c r="C81" s="27"/>
      <c r="D81" s="28"/>
      <c r="E81" s="6">
        <f t="shared" ref="E81:M81" si="1">(E79+E80)</f>
        <v>1286023</v>
      </c>
      <c r="F81" s="6">
        <f t="shared" si="1"/>
        <v>1056042</v>
      </c>
      <c r="G81" s="6">
        <f t="shared" si="1"/>
        <v>1043964</v>
      </c>
      <c r="H81" s="6">
        <f t="shared" si="1"/>
        <v>12078</v>
      </c>
      <c r="I81" s="6">
        <f t="shared" si="1"/>
        <v>80</v>
      </c>
      <c r="J81" s="6">
        <f t="shared" si="1"/>
        <v>4</v>
      </c>
      <c r="K81" s="6">
        <f t="shared" si="1"/>
        <v>4465</v>
      </c>
      <c r="L81" s="6">
        <f t="shared" si="1"/>
        <v>0</v>
      </c>
      <c r="M81" s="6">
        <f t="shared" si="1"/>
        <v>0</v>
      </c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  <c r="AA81" s="5"/>
      <c r="AB81" s="5"/>
      <c r="AC81" s="5"/>
      <c r="AD81" s="5"/>
      <c r="AE81" s="5"/>
      <c r="AF81" s="5"/>
      <c r="AG81" s="5"/>
      <c r="AH81" s="5"/>
      <c r="AI81" s="5"/>
    </row>
  </sheetData>
  <mergeCells count="9">
    <mergeCell ref="A1:M1"/>
    <mergeCell ref="A2:M2"/>
    <mergeCell ref="B81:D81"/>
    <mergeCell ref="B79:D79"/>
    <mergeCell ref="B80:D80"/>
    <mergeCell ref="F3:H3"/>
    <mergeCell ref="A3:E3"/>
    <mergeCell ref="I3:J3"/>
    <mergeCell ref="K3:M3"/>
  </mergeCells>
  <pageMargins left="0.7" right="0.7" top="0.75" bottom="0.75" header="0.3" footer="0.3"/>
  <pageSetup paperSize="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meldunek_o_stanie_rejestru_wybo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Błażej Rutkowski</dc:creator>
  <cp:lastModifiedBy>Agnieszka Jeziorek</cp:lastModifiedBy>
  <cp:lastPrinted>2024-10-15T07:01:53Z</cp:lastPrinted>
  <dcterms:created xsi:type="dcterms:W3CDTF">2023-10-17T11:33:31Z</dcterms:created>
  <dcterms:modified xsi:type="dcterms:W3CDTF">2026-01-15T06:34:52Z</dcterms:modified>
</cp:coreProperties>
</file>