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gnieszka_jeziorek\Desktop\IV kwartał\"/>
    </mc:Choice>
  </mc:AlternateContent>
  <bookViews>
    <workbookView xWindow="-120" yWindow="-120" windowWidth="29040" windowHeight="15720"/>
  </bookViews>
  <sheets>
    <sheet name="meldunek_o_stanie_rejestru_wyb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7" i="1" l="1"/>
  <c r="A75" i="1"/>
  <c r="A74" i="1"/>
  <c r="A73" i="1"/>
  <c r="A71" i="1"/>
  <c r="A70" i="1"/>
  <c r="A69" i="1"/>
  <c r="A67" i="1"/>
  <c r="A66" i="1"/>
  <c r="A65" i="1"/>
  <c r="A64" i="1"/>
  <c r="A63" i="1"/>
  <c r="A62" i="1"/>
  <c r="A61" i="1"/>
  <c r="A60" i="1"/>
  <c r="A58" i="1"/>
  <c r="A57" i="1"/>
  <c r="A56" i="1"/>
  <c r="A55" i="1"/>
  <c r="A53" i="1"/>
  <c r="A52" i="1"/>
  <c r="A51" i="1"/>
  <c r="A50" i="1"/>
  <c r="A49" i="1"/>
  <c r="A48" i="1"/>
  <c r="A47" i="1"/>
  <c r="A46" i="1"/>
  <c r="A45" i="1"/>
  <c r="A44" i="1"/>
  <c r="A43" i="1"/>
  <c r="A42" i="1"/>
  <c r="A40" i="1"/>
  <c r="A39" i="1"/>
  <c r="A38" i="1"/>
  <c r="A37" i="1"/>
  <c r="A35" i="1"/>
  <c r="A34" i="1"/>
  <c r="A33" i="1"/>
  <c r="A32" i="1"/>
  <c r="A30" i="1"/>
  <c r="A29" i="1"/>
  <c r="A28" i="1"/>
  <c r="A27" i="1"/>
  <c r="A26" i="1"/>
  <c r="A24" i="1"/>
  <c r="A23" i="1"/>
  <c r="A22" i="1"/>
  <c r="A21" i="1"/>
  <c r="A20" i="1"/>
  <c r="A19" i="1"/>
  <c r="A17" i="1"/>
  <c r="A16" i="1"/>
  <c r="A15" i="1"/>
  <c r="A14" i="1"/>
  <c r="A13" i="1"/>
  <c r="A12" i="1"/>
  <c r="A10" i="1"/>
  <c r="A9" i="1"/>
  <c r="A8" i="1"/>
  <c r="A7" i="1"/>
  <c r="A6" i="1"/>
  <c r="E79" i="1" l="1"/>
  <c r="F79" i="1"/>
  <c r="G79" i="1"/>
  <c r="H79" i="1"/>
  <c r="I79" i="1"/>
  <c r="J79" i="1"/>
  <c r="K79" i="1"/>
  <c r="L79" i="1"/>
  <c r="M79" i="1"/>
  <c r="M81" i="1" l="1"/>
  <c r="L81" i="1"/>
  <c r="K81" i="1"/>
  <c r="J81" i="1"/>
  <c r="I81" i="1"/>
  <c r="H81" i="1"/>
  <c r="G81" i="1"/>
  <c r="F81" i="1"/>
  <c r="E81" i="1"/>
</calcChain>
</file>

<file path=xl/sharedStrings.xml><?xml version="1.0" encoding="utf-8"?>
<sst xmlns="http://schemas.openxmlformats.org/spreadsheetml/2006/main" count="216" uniqueCount="104">
  <si>
    <t>Kod TERYT</t>
  </si>
  <si>
    <t>Gmina</t>
  </si>
  <si>
    <t>Powiat</t>
  </si>
  <si>
    <t>Delegatura</t>
  </si>
  <si>
    <t>Liczba mieszkańców</t>
  </si>
  <si>
    <t>Liczba wyborców ujętych w stałym obwodzie w CRW z urzędu na podstawie adresu stałego zameldowania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</si>
  <si>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</si>
  <si>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</si>
  <si>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</si>
  <si>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w tym liczba osób pozbawionych prawa wybierania posiadających obywatelstwo krajów UE</t>
  </si>
  <si>
    <t>w tym liczba osób pozbawionych prawa wybierania posiadających obywatelstwo UK</t>
  </si>
  <si>
    <t>Powiat ełcki</t>
  </si>
  <si>
    <t>m. Ełk</t>
  </si>
  <si>
    <t>ełcki</t>
  </si>
  <si>
    <t>Olsztyn</t>
  </si>
  <si>
    <t>gm. Ełk</t>
  </si>
  <si>
    <t>gm. Kalinowo</t>
  </si>
  <si>
    <t>gm. Prostki</t>
  </si>
  <si>
    <t>gm. Stare Juchy</t>
  </si>
  <si>
    <t>Powiat giżycki</t>
  </si>
  <si>
    <t>m. Giżycko</t>
  </si>
  <si>
    <t>giżycki</t>
  </si>
  <si>
    <t>gm. Giżycko</t>
  </si>
  <si>
    <t>gm. Kruklanki</t>
  </si>
  <si>
    <t>gm. Miłki</t>
  </si>
  <si>
    <t>gm. Ryn</t>
  </si>
  <si>
    <t>gm. Wydminy</t>
  </si>
  <si>
    <t>Powiat kętrzyński</t>
  </si>
  <si>
    <t>m. Kętrzyn</t>
  </si>
  <si>
    <t>kętrzyński</t>
  </si>
  <si>
    <t>gm. Barciany</t>
  </si>
  <si>
    <t>gm. Kętrzyn</t>
  </si>
  <si>
    <t>gm. Korsze</t>
  </si>
  <si>
    <t>gm. Reszel</t>
  </si>
  <si>
    <t>gm. Srokowo</t>
  </si>
  <si>
    <t>Powiat mrągowski</t>
  </si>
  <si>
    <t>m. Mrągowo</t>
  </si>
  <si>
    <t>mrągowski</t>
  </si>
  <si>
    <t>gm. Mikołajki</t>
  </si>
  <si>
    <t>gm. Mrągowo</t>
  </si>
  <si>
    <t>gm. Piecki</t>
  </si>
  <si>
    <t>gm. Sorkwity</t>
  </si>
  <si>
    <t>Powiat nidzicki</t>
  </si>
  <si>
    <t>gm. Janowiec Kościelny</t>
  </si>
  <si>
    <t>nidzicki</t>
  </si>
  <si>
    <t>gm. Janowo</t>
  </si>
  <si>
    <t>gm. Kozłowo</t>
  </si>
  <si>
    <t>gm. Nidzica</t>
  </si>
  <si>
    <t>Powiat olecki</t>
  </si>
  <si>
    <t>gm. Kowale Oleckie</t>
  </si>
  <si>
    <t>olecki</t>
  </si>
  <si>
    <t>gm. Olecko</t>
  </si>
  <si>
    <t>gm. Świętajno</t>
  </si>
  <si>
    <t>gm. Wieliczki</t>
  </si>
  <si>
    <t>Powiat olsztyński</t>
  </si>
  <si>
    <t>gm. Barczewo</t>
  </si>
  <si>
    <t>olsztyński</t>
  </si>
  <si>
    <t>gm. Biskupiec</t>
  </si>
  <si>
    <t>gm. Dobre Miasto</t>
  </si>
  <si>
    <t>gm. Dywity</t>
  </si>
  <si>
    <t>gm. Gietrzwałd</t>
  </si>
  <si>
    <t>gm. Jeziorany</t>
  </si>
  <si>
    <t>gm. Jonkowo</t>
  </si>
  <si>
    <t>gm. Kolno</t>
  </si>
  <si>
    <t>gm. Olsztynek</t>
  </si>
  <si>
    <t>gm. Purda</t>
  </si>
  <si>
    <t>gm. Stawiguda</t>
  </si>
  <si>
    <t>gm. Świątki</t>
  </si>
  <si>
    <t>Powiat piski</t>
  </si>
  <si>
    <t>gm. Biała Piska</t>
  </si>
  <si>
    <t>piski</t>
  </si>
  <si>
    <t>gm. Orzysz</t>
  </si>
  <si>
    <t>gm. Pisz</t>
  </si>
  <si>
    <t>gm. Ruciane-Nida</t>
  </si>
  <si>
    <t>Powiat szczycieński</t>
  </si>
  <si>
    <t>m. Szczytno</t>
  </si>
  <si>
    <t>szczycieński</t>
  </si>
  <si>
    <t>gm. Dźwierzuty</t>
  </si>
  <si>
    <t>gm. Jedwabno</t>
  </si>
  <si>
    <t>gm. Pasym</t>
  </si>
  <si>
    <t>gm. Rozogi</t>
  </si>
  <si>
    <t>gm. Szczytno</t>
  </si>
  <si>
    <t>gm. Wielbark</t>
  </si>
  <si>
    <t>Powiat gołdapski</t>
  </si>
  <si>
    <t>gm. Banie Mazurskie</t>
  </si>
  <si>
    <t>gołdapski</t>
  </si>
  <si>
    <t>gm. Dubeninki</t>
  </si>
  <si>
    <t>gm. Gołdap</t>
  </si>
  <si>
    <t>Powiat węgorzewski</t>
  </si>
  <si>
    <t>gm. Budry</t>
  </si>
  <si>
    <t>węgorzewski</t>
  </si>
  <si>
    <t>gm. Pozezdrze</t>
  </si>
  <si>
    <t>gm. Węgorzewo</t>
  </si>
  <si>
    <t>Miasto na prawach powiatu</t>
  </si>
  <si>
    <t>m. Olsztyn</t>
  </si>
  <si>
    <t xml:space="preserve">Razem Komisarze Wyborczy w Olsztynie </t>
  </si>
  <si>
    <t>CAŁE WOJEWÓDZTWO</t>
  </si>
  <si>
    <r>
      <rPr>
        <b/>
        <sz val="11"/>
        <color theme="1"/>
        <rFont val="Calibri"/>
        <family val="2"/>
        <charset val="238"/>
        <scheme val="minor"/>
      </rPr>
      <t xml:space="preserve">Krajowe Biuro Wyborcze Delegatura w Olsztynie	</t>
    </r>
    <r>
      <rPr>
        <sz val="11"/>
        <color theme="1"/>
        <rFont val="Calibri"/>
        <family val="2"/>
        <charset val="238"/>
        <scheme val="minor"/>
      </rPr>
      <t xml:space="preserve">					</t>
    </r>
  </si>
  <si>
    <t>Razem Komisarze Wyborczy w Elblągu</t>
  </si>
  <si>
    <t>liczba wyborców ujętych w stałym obwodzie w CRW</t>
  </si>
  <si>
    <t xml:space="preserve">w tym liczba wyborców posiadających </t>
  </si>
  <si>
    <t xml:space="preserve">liczba osób pozbawionych prawa wybierania </t>
  </si>
  <si>
    <t xml:space="preserve"> ogółem</t>
  </si>
  <si>
    <t xml:space="preserve">                                                                                                                                                                    Stan rejestru wyborców na dzień 31 grudnia 2024 r.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</si>
</sst>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7">
    <xf numFmtId="0" fontId="0" fillId="0" borderId="0" xfId="0"/>
    <xf numFmtId="0" fontId="0" fillId="35" borderId="0" xfId="0" applyFill="1"/>
    <xf numFmtId="0" fontId="0" fillId="36" borderId="0" xfId="0" applyFill="1"/>
    <xf numFmtId="0" fontId="0" fillId="37" borderId="10" xfId="0" applyFill="1" applyBorder="1"/>
    <xf numFmtId="0" fontId="0" fillId="37" borderId="0" xfId="0" applyFill="1"/>
    <xf numFmtId="0" fontId="0" fillId="0" borderId="0" xfId="0" applyFill="1"/>
    <xf numFmtId="0" fontId="19" fillId="37" borderId="10" xfId="0" applyFont="1" applyFill="1" applyBorder="1"/>
    <xf numFmtId="0" fontId="20" fillId="36" borderId="10" xfId="0" applyFont="1" applyFill="1" applyBorder="1"/>
    <xf numFmtId="0" fontId="21" fillId="33" borderId="10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5" borderId="10" xfId="0" applyFont="1" applyFill="1" applyBorder="1" applyAlignment="1">
      <alignment horizontal="center" vertical="center" wrapText="1"/>
    </xf>
    <xf numFmtId="0" fontId="22" fillId="38" borderId="10" xfId="0" applyFont="1" applyFill="1" applyBorder="1" applyAlignment="1">
      <alignment horizontal="center" vertical="center"/>
    </xf>
    <xf numFmtId="0" fontId="22" fillId="39" borderId="10" xfId="0" applyFont="1" applyFill="1" applyBorder="1" applyAlignment="1">
      <alignment horizontal="center" vertical="center" wrapText="1"/>
    </xf>
    <xf numFmtId="0" fontId="22" fillId="38" borderId="10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center" vertical="center" wrapText="1"/>
    </xf>
    <xf numFmtId="0" fontId="22" fillId="34" borderId="10" xfId="0" applyFont="1" applyFill="1" applyBorder="1" applyAlignment="1">
      <alignment horizontal="center" vertical="center" wrapText="1"/>
    </xf>
    <xf numFmtId="0" fontId="20" fillId="0" borderId="10" xfId="0" applyFont="1" applyBorder="1"/>
    <xf numFmtId="0" fontId="20" fillId="35" borderId="10" xfId="0" applyFont="1" applyFill="1" applyBorder="1"/>
    <xf numFmtId="0" fontId="23" fillId="36" borderId="10" xfId="0" applyFont="1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8" fillId="37" borderId="11" xfId="0" applyFont="1" applyFill="1" applyBorder="1" applyAlignment="1">
      <alignment horizontal="left"/>
    </xf>
    <xf numFmtId="0" fontId="18" fillId="37" borderId="12" xfId="0" applyFont="1" applyFill="1" applyBorder="1" applyAlignment="1">
      <alignment horizontal="left"/>
    </xf>
    <xf numFmtId="0" fontId="18" fillId="37" borderId="13" xfId="0" applyFont="1" applyFill="1" applyBorder="1" applyAlignment="1">
      <alignment horizontal="left"/>
    </xf>
    <xf numFmtId="0" fontId="20" fillId="36" borderId="11" xfId="0" applyFont="1" applyFill="1" applyBorder="1" applyAlignment="1">
      <alignment horizontal="left"/>
    </xf>
    <xf numFmtId="0" fontId="20" fillId="36" borderId="12" xfId="0" applyFont="1" applyFill="1" applyBorder="1" applyAlignment="1">
      <alignment horizontal="left"/>
    </xf>
    <xf numFmtId="0" fontId="20" fillId="36" borderId="13" xfId="0" applyFont="1" applyFill="1" applyBorder="1" applyAlignment="1">
      <alignment horizontal="left"/>
    </xf>
    <xf numFmtId="0" fontId="22" fillId="33" borderId="10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22" fillId="35" borderId="10" xfId="0" applyFont="1" applyFill="1" applyBorder="1" applyAlignment="1">
      <alignment horizontal="center" vertical="center" wrapText="1"/>
    </xf>
    <xf numFmtId="0" fontId="22" fillId="34" borderId="10" xfId="0" applyFont="1" applyFill="1" applyBorder="1" applyAlignment="1">
      <alignment horizontal="center" vertical="center" wrapText="1"/>
    </xf>
    <xf numFmtId="0" fontId="24" fillId="0" borderId="11" xfId="0" applyFont="1" applyBorder="1" applyAlignment="1">
      <alignment horizontal="left"/>
    </xf>
    <xf numFmtId="0" fontId="24" fillId="0" borderId="12" xfId="0" applyFont="1" applyBorder="1" applyAlignment="1">
      <alignment horizontal="left"/>
    </xf>
    <xf numFmtId="0" fontId="24" fillId="0" borderId="13" xfId="0" applyFont="1" applyBorder="1" applyAlignment="1">
      <alignment horizontal="left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1"/>
  <sheetViews>
    <sheetView tabSelected="1" workbookViewId="0">
      <selection activeCell="A2" sqref="A2:M2"/>
    </sheetView>
  </sheetViews>
  <sheetFormatPr defaultRowHeight="15" x14ac:dyDescent="0.25"/>
  <cols>
    <col min="1" max="1" width="7.85546875" customWidth="1"/>
    <col min="2" max="2" width="22.5703125" customWidth="1"/>
    <col min="3" max="3" width="12.42578125" bestFit="1" customWidth="1"/>
    <col min="4" max="4" width="11.28515625" customWidth="1"/>
    <col min="5" max="5" width="12.7109375" customWidth="1"/>
    <col min="6" max="6" width="14.85546875" customWidth="1"/>
    <col min="7" max="8" width="19.85546875" customWidth="1"/>
    <col min="9" max="9" width="14.85546875" customWidth="1"/>
    <col min="10" max="10" width="14.42578125" customWidth="1"/>
    <col min="11" max="11" width="12.7109375" customWidth="1"/>
    <col min="12" max="12" width="13.7109375" customWidth="1"/>
    <col min="13" max="13" width="13.140625" customWidth="1"/>
  </cols>
  <sheetData>
    <row r="1" spans="1:35" x14ac:dyDescent="0.25">
      <c r="A1" s="19" t="s">
        <v>97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1"/>
    </row>
    <row r="2" spans="1:35" x14ac:dyDescent="0.25">
      <c r="A2" s="34" t="s">
        <v>103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6"/>
    </row>
    <row r="3" spans="1:35" ht="30.75" customHeight="1" x14ac:dyDescent="0.25">
      <c r="A3" s="29"/>
      <c r="B3" s="30"/>
      <c r="C3" s="30"/>
      <c r="D3" s="30"/>
      <c r="E3" s="31"/>
      <c r="F3" s="28" t="s">
        <v>99</v>
      </c>
      <c r="G3" s="28"/>
      <c r="H3" s="28"/>
      <c r="I3" s="32" t="s">
        <v>100</v>
      </c>
      <c r="J3" s="32"/>
      <c r="K3" s="33" t="s">
        <v>101</v>
      </c>
      <c r="L3" s="33"/>
      <c r="M3" s="33"/>
    </row>
    <row r="4" spans="1:35" ht="87" customHeight="1" x14ac:dyDescent="0.25">
      <c r="A4" s="13" t="s">
        <v>0</v>
      </c>
      <c r="B4" s="11" t="s">
        <v>1</v>
      </c>
      <c r="C4" s="11" t="s">
        <v>2</v>
      </c>
      <c r="D4" s="11" t="s">
        <v>3</v>
      </c>
      <c r="E4" s="12" t="s">
        <v>4</v>
      </c>
      <c r="F4" s="14" t="s">
        <v>102</v>
      </c>
      <c r="G4" s="8" t="s">
        <v>5</v>
      </c>
      <c r="H4" s="8" t="s">
        <v>6</v>
      </c>
      <c r="I4" s="10" t="s">
        <v>7</v>
      </c>
      <c r="J4" s="10" t="s">
        <v>8</v>
      </c>
      <c r="K4" s="15" t="s">
        <v>102</v>
      </c>
      <c r="L4" s="9" t="s">
        <v>9</v>
      </c>
      <c r="M4" s="9" t="s">
        <v>10</v>
      </c>
    </row>
    <row r="5" spans="1:35" s="1" customFormat="1" ht="15.75" x14ac:dyDescent="0.25">
      <c r="A5" s="17" t="s">
        <v>11</v>
      </c>
      <c r="B5" s="17"/>
      <c r="C5" s="17"/>
      <c r="D5" s="17"/>
      <c r="E5" s="17">
        <v>82775</v>
      </c>
      <c r="F5" s="17">
        <v>66733</v>
      </c>
      <c r="G5" s="17">
        <v>65941</v>
      </c>
      <c r="H5" s="17">
        <v>792</v>
      </c>
      <c r="I5" s="17">
        <v>4</v>
      </c>
      <c r="J5" s="17">
        <v>1</v>
      </c>
      <c r="K5" s="17">
        <v>329</v>
      </c>
      <c r="L5" s="17">
        <v>0</v>
      </c>
      <c r="M5" s="17">
        <v>0</v>
      </c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1:35" ht="15.75" x14ac:dyDescent="0.25">
      <c r="A6" s="16" t="str">
        <f>"280501"</f>
        <v>280501</v>
      </c>
      <c r="B6" s="16" t="s">
        <v>12</v>
      </c>
      <c r="C6" s="16" t="s">
        <v>13</v>
      </c>
      <c r="D6" s="16" t="s">
        <v>14</v>
      </c>
      <c r="E6" s="16">
        <v>54068</v>
      </c>
      <c r="F6" s="16">
        <v>43708</v>
      </c>
      <c r="G6" s="16">
        <v>43489</v>
      </c>
      <c r="H6" s="16">
        <v>219</v>
      </c>
      <c r="I6" s="16">
        <v>0</v>
      </c>
      <c r="J6" s="16">
        <v>0</v>
      </c>
      <c r="K6" s="16">
        <v>196</v>
      </c>
      <c r="L6" s="16">
        <v>0</v>
      </c>
      <c r="M6" s="16">
        <v>0</v>
      </c>
    </row>
    <row r="7" spans="1:35" ht="15.75" x14ac:dyDescent="0.25">
      <c r="A7" s="16" t="str">
        <f>"280502"</f>
        <v>280502</v>
      </c>
      <c r="B7" s="16" t="s">
        <v>15</v>
      </c>
      <c r="C7" s="16" t="s">
        <v>13</v>
      </c>
      <c r="D7" s="16" t="s">
        <v>14</v>
      </c>
      <c r="E7" s="16">
        <v>12103</v>
      </c>
      <c r="F7" s="16">
        <v>9564</v>
      </c>
      <c r="G7" s="16">
        <v>9275</v>
      </c>
      <c r="H7" s="16">
        <v>289</v>
      </c>
      <c r="I7" s="16">
        <v>3</v>
      </c>
      <c r="J7" s="16">
        <v>0</v>
      </c>
      <c r="K7" s="16">
        <v>68</v>
      </c>
      <c r="L7" s="16">
        <v>0</v>
      </c>
      <c r="M7" s="16">
        <v>0</v>
      </c>
    </row>
    <row r="8" spans="1:35" ht="15.75" x14ac:dyDescent="0.25">
      <c r="A8" s="16" t="str">
        <f>"280503"</f>
        <v>280503</v>
      </c>
      <c r="B8" s="16" t="s">
        <v>16</v>
      </c>
      <c r="C8" s="16" t="s">
        <v>13</v>
      </c>
      <c r="D8" s="16" t="s">
        <v>14</v>
      </c>
      <c r="E8" s="16">
        <v>6310</v>
      </c>
      <c r="F8" s="16">
        <v>5113</v>
      </c>
      <c r="G8" s="16">
        <v>5052</v>
      </c>
      <c r="H8" s="16">
        <v>61</v>
      </c>
      <c r="I8" s="16">
        <v>1</v>
      </c>
      <c r="J8" s="16">
        <v>0</v>
      </c>
      <c r="K8" s="16">
        <v>43</v>
      </c>
      <c r="L8" s="16">
        <v>0</v>
      </c>
      <c r="M8" s="16">
        <v>0</v>
      </c>
    </row>
    <row r="9" spans="1:35" ht="15.75" x14ac:dyDescent="0.25">
      <c r="A9" s="16" t="str">
        <f>"280504"</f>
        <v>280504</v>
      </c>
      <c r="B9" s="16" t="s">
        <v>17</v>
      </c>
      <c r="C9" s="16" t="s">
        <v>13</v>
      </c>
      <c r="D9" s="16" t="s">
        <v>14</v>
      </c>
      <c r="E9" s="16">
        <v>6863</v>
      </c>
      <c r="F9" s="16">
        <v>5489</v>
      </c>
      <c r="G9" s="16">
        <v>5393</v>
      </c>
      <c r="H9" s="16">
        <v>96</v>
      </c>
      <c r="I9" s="16">
        <v>0</v>
      </c>
      <c r="J9" s="16">
        <v>0</v>
      </c>
      <c r="K9" s="16">
        <v>17</v>
      </c>
      <c r="L9" s="16">
        <v>0</v>
      </c>
      <c r="M9" s="16">
        <v>0</v>
      </c>
    </row>
    <row r="10" spans="1:35" ht="15.75" x14ac:dyDescent="0.25">
      <c r="A10" s="16" t="str">
        <f>"280505"</f>
        <v>280505</v>
      </c>
      <c r="B10" s="16" t="s">
        <v>18</v>
      </c>
      <c r="C10" s="16" t="s">
        <v>13</v>
      </c>
      <c r="D10" s="16" t="s">
        <v>14</v>
      </c>
      <c r="E10" s="16">
        <v>3431</v>
      </c>
      <c r="F10" s="16">
        <v>2859</v>
      </c>
      <c r="G10" s="16">
        <v>2732</v>
      </c>
      <c r="H10" s="16">
        <v>127</v>
      </c>
      <c r="I10" s="16">
        <v>0</v>
      </c>
      <c r="J10" s="16">
        <v>1</v>
      </c>
      <c r="K10" s="16">
        <v>5</v>
      </c>
      <c r="L10" s="16">
        <v>0</v>
      </c>
      <c r="M10" s="16">
        <v>0</v>
      </c>
    </row>
    <row r="11" spans="1:35" s="1" customFormat="1" ht="15.75" x14ac:dyDescent="0.25">
      <c r="A11" s="17" t="s">
        <v>19</v>
      </c>
      <c r="B11" s="17"/>
      <c r="C11" s="17"/>
      <c r="D11" s="17"/>
      <c r="E11" s="17">
        <v>51597</v>
      </c>
      <c r="F11" s="17">
        <v>42725</v>
      </c>
      <c r="G11" s="17">
        <v>42134</v>
      </c>
      <c r="H11" s="17">
        <v>591</v>
      </c>
      <c r="I11" s="17">
        <v>7</v>
      </c>
      <c r="J11" s="17">
        <v>1</v>
      </c>
      <c r="K11" s="17">
        <v>103</v>
      </c>
      <c r="L11" s="17">
        <v>0</v>
      </c>
      <c r="M11" s="17">
        <v>0</v>
      </c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</row>
    <row r="12" spans="1:35" ht="15.75" x14ac:dyDescent="0.25">
      <c r="A12" s="16" t="str">
        <f>"280601"</f>
        <v>280601</v>
      </c>
      <c r="B12" s="16" t="s">
        <v>20</v>
      </c>
      <c r="C12" s="16" t="s">
        <v>21</v>
      </c>
      <c r="D12" s="16" t="s">
        <v>14</v>
      </c>
      <c r="E12" s="16">
        <v>24980</v>
      </c>
      <c r="F12" s="16">
        <v>21089</v>
      </c>
      <c r="G12" s="16">
        <v>20917</v>
      </c>
      <c r="H12" s="16">
        <v>172</v>
      </c>
      <c r="I12" s="16">
        <v>3</v>
      </c>
      <c r="J12" s="16">
        <v>0</v>
      </c>
      <c r="K12" s="16">
        <v>48</v>
      </c>
      <c r="L12" s="16">
        <v>0</v>
      </c>
      <c r="M12" s="16">
        <v>0</v>
      </c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1:35" ht="15.75" x14ac:dyDescent="0.25">
      <c r="A13" s="16" t="str">
        <f>"280604"</f>
        <v>280604</v>
      </c>
      <c r="B13" s="16" t="s">
        <v>22</v>
      </c>
      <c r="C13" s="16" t="s">
        <v>21</v>
      </c>
      <c r="D13" s="16" t="s">
        <v>14</v>
      </c>
      <c r="E13" s="16">
        <v>8928</v>
      </c>
      <c r="F13" s="16">
        <v>7171</v>
      </c>
      <c r="G13" s="16">
        <v>7010</v>
      </c>
      <c r="H13" s="16">
        <v>161</v>
      </c>
      <c r="I13" s="16">
        <v>3</v>
      </c>
      <c r="J13" s="16">
        <v>0</v>
      </c>
      <c r="K13" s="16">
        <v>15</v>
      </c>
      <c r="L13" s="16">
        <v>0</v>
      </c>
      <c r="M13" s="16">
        <v>0</v>
      </c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</row>
    <row r="14" spans="1:35" ht="15.75" x14ac:dyDescent="0.25">
      <c r="A14" s="16" t="str">
        <f>"280605"</f>
        <v>280605</v>
      </c>
      <c r="B14" s="16" t="s">
        <v>23</v>
      </c>
      <c r="C14" s="16" t="s">
        <v>21</v>
      </c>
      <c r="D14" s="16" t="s">
        <v>14</v>
      </c>
      <c r="E14" s="16">
        <v>2979</v>
      </c>
      <c r="F14" s="16">
        <v>2407</v>
      </c>
      <c r="G14" s="16">
        <v>2377</v>
      </c>
      <c r="H14" s="16">
        <v>30</v>
      </c>
      <c r="I14" s="16">
        <v>0</v>
      </c>
      <c r="J14" s="16">
        <v>0</v>
      </c>
      <c r="K14" s="16">
        <v>6</v>
      </c>
      <c r="L14" s="16">
        <v>0</v>
      </c>
      <c r="M14" s="16">
        <v>0</v>
      </c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</row>
    <row r="15" spans="1:35" ht="15.75" x14ac:dyDescent="0.25">
      <c r="A15" s="16" t="str">
        <f>"280606"</f>
        <v>280606</v>
      </c>
      <c r="B15" s="16" t="s">
        <v>24</v>
      </c>
      <c r="C15" s="16" t="s">
        <v>21</v>
      </c>
      <c r="D15" s="16" t="s">
        <v>14</v>
      </c>
      <c r="E15" s="16">
        <v>3600</v>
      </c>
      <c r="F15" s="16">
        <v>2937</v>
      </c>
      <c r="G15" s="16">
        <v>2876</v>
      </c>
      <c r="H15" s="16">
        <v>61</v>
      </c>
      <c r="I15" s="16">
        <v>0</v>
      </c>
      <c r="J15" s="16">
        <v>0</v>
      </c>
      <c r="K15" s="16">
        <v>7</v>
      </c>
      <c r="L15" s="16">
        <v>0</v>
      </c>
      <c r="M15" s="16">
        <v>0</v>
      </c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</row>
    <row r="16" spans="1:35" ht="15.75" x14ac:dyDescent="0.25">
      <c r="A16" s="16" t="str">
        <f>"280608"</f>
        <v>280608</v>
      </c>
      <c r="B16" s="16" t="s">
        <v>25</v>
      </c>
      <c r="C16" s="16" t="s">
        <v>21</v>
      </c>
      <c r="D16" s="16" t="s">
        <v>14</v>
      </c>
      <c r="E16" s="16">
        <v>5225</v>
      </c>
      <c r="F16" s="16">
        <v>4307</v>
      </c>
      <c r="G16" s="16">
        <v>4254</v>
      </c>
      <c r="H16" s="16">
        <v>53</v>
      </c>
      <c r="I16" s="16">
        <v>0</v>
      </c>
      <c r="J16" s="16">
        <v>0</v>
      </c>
      <c r="K16" s="16">
        <v>14</v>
      </c>
      <c r="L16" s="16">
        <v>0</v>
      </c>
      <c r="M16" s="16">
        <v>0</v>
      </c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5" ht="15.75" x14ac:dyDescent="0.25">
      <c r="A17" s="16" t="str">
        <f>"280610"</f>
        <v>280610</v>
      </c>
      <c r="B17" s="16" t="s">
        <v>26</v>
      </c>
      <c r="C17" s="16" t="s">
        <v>21</v>
      </c>
      <c r="D17" s="16" t="s">
        <v>14</v>
      </c>
      <c r="E17" s="16">
        <v>5885</v>
      </c>
      <c r="F17" s="16">
        <v>4814</v>
      </c>
      <c r="G17" s="16">
        <v>4700</v>
      </c>
      <c r="H17" s="16">
        <v>114</v>
      </c>
      <c r="I17" s="16">
        <v>1</v>
      </c>
      <c r="J17" s="16">
        <v>1</v>
      </c>
      <c r="K17" s="16">
        <v>13</v>
      </c>
      <c r="L17" s="16">
        <v>0</v>
      </c>
      <c r="M17" s="16">
        <v>0</v>
      </c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</row>
    <row r="18" spans="1:35" s="1" customFormat="1" ht="15.75" x14ac:dyDescent="0.25">
      <c r="A18" s="17" t="s">
        <v>27</v>
      </c>
      <c r="B18" s="17"/>
      <c r="C18" s="17"/>
      <c r="D18" s="17"/>
      <c r="E18" s="17">
        <v>55983</v>
      </c>
      <c r="F18" s="17">
        <v>46771</v>
      </c>
      <c r="G18" s="17">
        <v>46515</v>
      </c>
      <c r="H18" s="17">
        <v>256</v>
      </c>
      <c r="I18" s="17">
        <v>2</v>
      </c>
      <c r="J18" s="17">
        <v>0</v>
      </c>
      <c r="K18" s="17">
        <v>154</v>
      </c>
      <c r="L18" s="17">
        <v>0</v>
      </c>
      <c r="M18" s="17">
        <v>0</v>
      </c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</row>
    <row r="19" spans="1:35" ht="15.75" x14ac:dyDescent="0.25">
      <c r="A19" s="16" t="str">
        <f>"280801"</f>
        <v>280801</v>
      </c>
      <c r="B19" s="16" t="s">
        <v>28</v>
      </c>
      <c r="C19" s="16" t="s">
        <v>29</v>
      </c>
      <c r="D19" s="16" t="s">
        <v>14</v>
      </c>
      <c r="E19" s="16">
        <v>23826</v>
      </c>
      <c r="F19" s="16">
        <v>20134</v>
      </c>
      <c r="G19" s="16">
        <v>20081</v>
      </c>
      <c r="H19" s="16">
        <v>53</v>
      </c>
      <c r="I19" s="16">
        <v>0</v>
      </c>
      <c r="J19" s="16">
        <v>0</v>
      </c>
      <c r="K19" s="16">
        <v>69</v>
      </c>
      <c r="L19" s="16">
        <v>0</v>
      </c>
      <c r="M19" s="16">
        <v>0</v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</row>
    <row r="20" spans="1:35" ht="15.75" x14ac:dyDescent="0.25">
      <c r="A20" s="16" t="str">
        <f>"280802"</f>
        <v>280802</v>
      </c>
      <c r="B20" s="16" t="s">
        <v>30</v>
      </c>
      <c r="C20" s="16" t="s">
        <v>29</v>
      </c>
      <c r="D20" s="16" t="s">
        <v>14</v>
      </c>
      <c r="E20" s="16">
        <v>5616</v>
      </c>
      <c r="F20" s="16">
        <v>4615</v>
      </c>
      <c r="G20" s="16">
        <v>4566</v>
      </c>
      <c r="H20" s="16">
        <v>49</v>
      </c>
      <c r="I20" s="16">
        <v>1</v>
      </c>
      <c r="J20" s="16">
        <v>0</v>
      </c>
      <c r="K20" s="16">
        <v>18</v>
      </c>
      <c r="L20" s="16">
        <v>0</v>
      </c>
      <c r="M20" s="16">
        <v>0</v>
      </c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</row>
    <row r="21" spans="1:35" ht="15.75" x14ac:dyDescent="0.25">
      <c r="A21" s="16" t="str">
        <f>"280803"</f>
        <v>280803</v>
      </c>
      <c r="B21" s="16" t="s">
        <v>31</v>
      </c>
      <c r="C21" s="16" t="s">
        <v>29</v>
      </c>
      <c r="D21" s="16" t="s">
        <v>14</v>
      </c>
      <c r="E21" s="16">
        <v>7549</v>
      </c>
      <c r="F21" s="16">
        <v>6144</v>
      </c>
      <c r="G21" s="16">
        <v>6116</v>
      </c>
      <c r="H21" s="16">
        <v>28</v>
      </c>
      <c r="I21" s="16">
        <v>0</v>
      </c>
      <c r="J21" s="16">
        <v>0</v>
      </c>
      <c r="K21" s="16">
        <v>27</v>
      </c>
      <c r="L21" s="16">
        <v>0</v>
      </c>
      <c r="M21" s="16">
        <v>0</v>
      </c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</row>
    <row r="22" spans="1:35" ht="15.75" x14ac:dyDescent="0.25">
      <c r="A22" s="16" t="str">
        <f>"280804"</f>
        <v>280804</v>
      </c>
      <c r="B22" s="16" t="s">
        <v>32</v>
      </c>
      <c r="C22" s="16" t="s">
        <v>29</v>
      </c>
      <c r="D22" s="16" t="s">
        <v>14</v>
      </c>
      <c r="E22" s="16">
        <v>8744</v>
      </c>
      <c r="F22" s="16">
        <v>7233</v>
      </c>
      <c r="G22" s="16">
        <v>7186</v>
      </c>
      <c r="H22" s="16">
        <v>47</v>
      </c>
      <c r="I22" s="16">
        <v>1</v>
      </c>
      <c r="J22" s="16">
        <v>0</v>
      </c>
      <c r="K22" s="16">
        <v>24</v>
      </c>
      <c r="L22" s="16">
        <v>0</v>
      </c>
      <c r="M22" s="16">
        <v>0</v>
      </c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</row>
    <row r="23" spans="1:35" ht="15.75" x14ac:dyDescent="0.25">
      <c r="A23" s="16" t="str">
        <f>"280805"</f>
        <v>280805</v>
      </c>
      <c r="B23" s="16" t="s">
        <v>33</v>
      </c>
      <c r="C23" s="16" t="s">
        <v>29</v>
      </c>
      <c r="D23" s="16" t="s">
        <v>14</v>
      </c>
      <c r="E23" s="16">
        <v>6727</v>
      </c>
      <c r="F23" s="16">
        <v>5709</v>
      </c>
      <c r="G23" s="16">
        <v>5650</v>
      </c>
      <c r="H23" s="16">
        <v>59</v>
      </c>
      <c r="I23" s="16">
        <v>0</v>
      </c>
      <c r="J23" s="16">
        <v>0</v>
      </c>
      <c r="K23" s="16">
        <v>11</v>
      </c>
      <c r="L23" s="16">
        <v>0</v>
      </c>
      <c r="M23" s="16">
        <v>0</v>
      </c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</row>
    <row r="24" spans="1:35" ht="15.75" x14ac:dyDescent="0.25">
      <c r="A24" s="16" t="str">
        <f>"280806"</f>
        <v>280806</v>
      </c>
      <c r="B24" s="16" t="s">
        <v>34</v>
      </c>
      <c r="C24" s="16" t="s">
        <v>29</v>
      </c>
      <c r="D24" s="16" t="s">
        <v>14</v>
      </c>
      <c r="E24" s="16">
        <v>3521</v>
      </c>
      <c r="F24" s="16">
        <v>2936</v>
      </c>
      <c r="G24" s="16">
        <v>2916</v>
      </c>
      <c r="H24" s="16">
        <v>20</v>
      </c>
      <c r="I24" s="16">
        <v>0</v>
      </c>
      <c r="J24" s="16">
        <v>0</v>
      </c>
      <c r="K24" s="16">
        <v>5</v>
      </c>
      <c r="L24" s="16">
        <v>0</v>
      </c>
      <c r="M24" s="16">
        <v>0</v>
      </c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</row>
    <row r="25" spans="1:35" s="1" customFormat="1" ht="15.75" x14ac:dyDescent="0.25">
      <c r="A25" s="17" t="s">
        <v>35</v>
      </c>
      <c r="B25" s="17"/>
      <c r="C25" s="17"/>
      <c r="D25" s="17"/>
      <c r="E25" s="17">
        <v>45822</v>
      </c>
      <c r="F25" s="17">
        <v>37886</v>
      </c>
      <c r="G25" s="17">
        <v>37392</v>
      </c>
      <c r="H25" s="17">
        <v>494</v>
      </c>
      <c r="I25" s="17">
        <v>7</v>
      </c>
      <c r="J25" s="17">
        <v>0</v>
      </c>
      <c r="K25" s="17">
        <v>206</v>
      </c>
      <c r="L25" s="17">
        <v>0</v>
      </c>
      <c r="M25" s="17">
        <v>0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</row>
    <row r="26" spans="1:35" ht="15.75" x14ac:dyDescent="0.25">
      <c r="A26" s="16" t="str">
        <f>"281001"</f>
        <v>281001</v>
      </c>
      <c r="B26" s="16" t="s">
        <v>36</v>
      </c>
      <c r="C26" s="16" t="s">
        <v>37</v>
      </c>
      <c r="D26" s="16" t="s">
        <v>14</v>
      </c>
      <c r="E26" s="16">
        <v>19143</v>
      </c>
      <c r="F26" s="16">
        <v>15949</v>
      </c>
      <c r="G26" s="16">
        <v>15858</v>
      </c>
      <c r="H26" s="16">
        <v>91</v>
      </c>
      <c r="I26" s="16">
        <v>0</v>
      </c>
      <c r="J26" s="16">
        <v>0</v>
      </c>
      <c r="K26" s="16">
        <v>133</v>
      </c>
      <c r="L26" s="16">
        <v>0</v>
      </c>
      <c r="M26" s="16">
        <v>0</v>
      </c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</row>
    <row r="27" spans="1:35" ht="15.75" x14ac:dyDescent="0.25">
      <c r="A27" s="16" t="str">
        <f>"281002"</f>
        <v>281002</v>
      </c>
      <c r="B27" s="16" t="s">
        <v>38</v>
      </c>
      <c r="C27" s="16" t="s">
        <v>37</v>
      </c>
      <c r="D27" s="16" t="s">
        <v>14</v>
      </c>
      <c r="E27" s="16">
        <v>7258</v>
      </c>
      <c r="F27" s="16">
        <v>6089</v>
      </c>
      <c r="G27" s="16">
        <v>5975</v>
      </c>
      <c r="H27" s="16">
        <v>114</v>
      </c>
      <c r="I27" s="16">
        <v>1</v>
      </c>
      <c r="J27" s="16">
        <v>0</v>
      </c>
      <c r="K27" s="16">
        <v>32</v>
      </c>
      <c r="L27" s="16">
        <v>0</v>
      </c>
      <c r="M27" s="16">
        <v>0</v>
      </c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</row>
    <row r="28" spans="1:35" ht="15.75" x14ac:dyDescent="0.25">
      <c r="A28" s="16" t="str">
        <f>"281003"</f>
        <v>281003</v>
      </c>
      <c r="B28" s="16" t="s">
        <v>39</v>
      </c>
      <c r="C28" s="16" t="s">
        <v>37</v>
      </c>
      <c r="D28" s="16" t="s">
        <v>14</v>
      </c>
      <c r="E28" s="16">
        <v>7873</v>
      </c>
      <c r="F28" s="16">
        <v>6400</v>
      </c>
      <c r="G28" s="16">
        <v>6295</v>
      </c>
      <c r="H28" s="16">
        <v>105</v>
      </c>
      <c r="I28" s="16">
        <v>3</v>
      </c>
      <c r="J28" s="16">
        <v>0</v>
      </c>
      <c r="K28" s="16">
        <v>16</v>
      </c>
      <c r="L28" s="16">
        <v>0</v>
      </c>
      <c r="M28" s="16">
        <v>0</v>
      </c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</row>
    <row r="29" spans="1:35" ht="15.75" x14ac:dyDescent="0.25">
      <c r="A29" s="16" t="str">
        <f>"281004"</f>
        <v>281004</v>
      </c>
      <c r="B29" s="16" t="s">
        <v>40</v>
      </c>
      <c r="C29" s="16" t="s">
        <v>37</v>
      </c>
      <c r="D29" s="16" t="s">
        <v>14</v>
      </c>
      <c r="E29" s="16">
        <v>7190</v>
      </c>
      <c r="F29" s="16">
        <v>5898</v>
      </c>
      <c r="G29" s="16">
        <v>5836</v>
      </c>
      <c r="H29" s="16">
        <v>62</v>
      </c>
      <c r="I29" s="16">
        <v>2</v>
      </c>
      <c r="J29" s="16">
        <v>0</v>
      </c>
      <c r="K29" s="16">
        <v>14</v>
      </c>
      <c r="L29" s="16">
        <v>0</v>
      </c>
      <c r="M29" s="16">
        <v>0</v>
      </c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</row>
    <row r="30" spans="1:35" ht="15.75" x14ac:dyDescent="0.25">
      <c r="A30" s="16" t="str">
        <f>"281005"</f>
        <v>281005</v>
      </c>
      <c r="B30" s="16" t="s">
        <v>41</v>
      </c>
      <c r="C30" s="16" t="s">
        <v>37</v>
      </c>
      <c r="D30" s="16" t="s">
        <v>14</v>
      </c>
      <c r="E30" s="16">
        <v>4358</v>
      </c>
      <c r="F30" s="16">
        <v>3550</v>
      </c>
      <c r="G30" s="16">
        <v>3428</v>
      </c>
      <c r="H30" s="16">
        <v>122</v>
      </c>
      <c r="I30" s="16">
        <v>1</v>
      </c>
      <c r="J30" s="16">
        <v>0</v>
      </c>
      <c r="K30" s="16">
        <v>11</v>
      </c>
      <c r="L30" s="16">
        <v>0</v>
      </c>
      <c r="M30" s="16">
        <v>0</v>
      </c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</row>
    <row r="31" spans="1:35" s="1" customFormat="1" ht="15.75" x14ac:dyDescent="0.25">
      <c r="A31" s="17" t="s">
        <v>42</v>
      </c>
      <c r="B31" s="17"/>
      <c r="C31" s="17"/>
      <c r="D31" s="17"/>
      <c r="E31" s="17">
        <v>30236</v>
      </c>
      <c r="F31" s="17">
        <v>24783</v>
      </c>
      <c r="G31" s="17">
        <v>24567</v>
      </c>
      <c r="H31" s="17">
        <v>216</v>
      </c>
      <c r="I31" s="17">
        <v>0</v>
      </c>
      <c r="J31" s="17">
        <v>0</v>
      </c>
      <c r="K31" s="17">
        <v>85</v>
      </c>
      <c r="L31" s="17">
        <v>0</v>
      </c>
      <c r="M31" s="17">
        <v>0</v>
      </c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</row>
    <row r="32" spans="1:35" ht="15.75" x14ac:dyDescent="0.25">
      <c r="A32" s="16" t="str">
        <f>"281101"</f>
        <v>281101</v>
      </c>
      <c r="B32" s="16" t="s">
        <v>43</v>
      </c>
      <c r="C32" s="16" t="s">
        <v>44</v>
      </c>
      <c r="D32" s="16" t="s">
        <v>14</v>
      </c>
      <c r="E32" s="16">
        <v>3050</v>
      </c>
      <c r="F32" s="16">
        <v>2457</v>
      </c>
      <c r="G32" s="16">
        <v>2385</v>
      </c>
      <c r="H32" s="16">
        <v>72</v>
      </c>
      <c r="I32" s="16">
        <v>0</v>
      </c>
      <c r="J32" s="16">
        <v>0</v>
      </c>
      <c r="K32" s="16">
        <v>8</v>
      </c>
      <c r="L32" s="16">
        <v>0</v>
      </c>
      <c r="M32" s="16">
        <v>0</v>
      </c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</row>
    <row r="33" spans="1:35" ht="15.75" x14ac:dyDescent="0.25">
      <c r="A33" s="16" t="str">
        <f>"281102"</f>
        <v>281102</v>
      </c>
      <c r="B33" s="16" t="s">
        <v>45</v>
      </c>
      <c r="C33" s="16" t="s">
        <v>44</v>
      </c>
      <c r="D33" s="16" t="s">
        <v>14</v>
      </c>
      <c r="E33" s="16">
        <v>2491</v>
      </c>
      <c r="F33" s="16">
        <v>2017</v>
      </c>
      <c r="G33" s="16">
        <v>2004</v>
      </c>
      <c r="H33" s="16">
        <v>13</v>
      </c>
      <c r="I33" s="16">
        <v>0</v>
      </c>
      <c r="J33" s="16">
        <v>0</v>
      </c>
      <c r="K33" s="16">
        <v>6</v>
      </c>
      <c r="L33" s="16">
        <v>0</v>
      </c>
      <c r="M33" s="16">
        <v>0</v>
      </c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</row>
    <row r="34" spans="1:35" ht="15.75" x14ac:dyDescent="0.25">
      <c r="A34" s="16" t="str">
        <f>"281103"</f>
        <v>281103</v>
      </c>
      <c r="B34" s="16" t="s">
        <v>46</v>
      </c>
      <c r="C34" s="16" t="s">
        <v>44</v>
      </c>
      <c r="D34" s="16" t="s">
        <v>14</v>
      </c>
      <c r="E34" s="16">
        <v>5527</v>
      </c>
      <c r="F34" s="16">
        <v>4424</v>
      </c>
      <c r="G34" s="16">
        <v>4380</v>
      </c>
      <c r="H34" s="16">
        <v>44</v>
      </c>
      <c r="I34" s="16">
        <v>0</v>
      </c>
      <c r="J34" s="16">
        <v>0</v>
      </c>
      <c r="K34" s="16">
        <v>15</v>
      </c>
      <c r="L34" s="16">
        <v>0</v>
      </c>
      <c r="M34" s="16">
        <v>0</v>
      </c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</row>
    <row r="35" spans="1:35" ht="15.75" x14ac:dyDescent="0.25">
      <c r="A35" s="16" t="str">
        <f>"281104"</f>
        <v>281104</v>
      </c>
      <c r="B35" s="16" t="s">
        <v>47</v>
      </c>
      <c r="C35" s="16" t="s">
        <v>44</v>
      </c>
      <c r="D35" s="16" t="s">
        <v>14</v>
      </c>
      <c r="E35" s="16">
        <v>19168</v>
      </c>
      <c r="F35" s="16">
        <v>15885</v>
      </c>
      <c r="G35" s="16">
        <v>15798</v>
      </c>
      <c r="H35" s="16">
        <v>87</v>
      </c>
      <c r="I35" s="16">
        <v>0</v>
      </c>
      <c r="J35" s="16">
        <v>0</v>
      </c>
      <c r="K35" s="16">
        <v>56</v>
      </c>
      <c r="L35" s="16">
        <v>0</v>
      </c>
      <c r="M35" s="16">
        <v>0</v>
      </c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</row>
    <row r="36" spans="1:35" s="1" customFormat="1" ht="15.75" x14ac:dyDescent="0.25">
      <c r="A36" s="17" t="s">
        <v>48</v>
      </c>
      <c r="B36" s="17"/>
      <c r="C36" s="17"/>
      <c r="D36" s="17"/>
      <c r="E36" s="17">
        <v>30843</v>
      </c>
      <c r="F36" s="17">
        <v>25022</v>
      </c>
      <c r="G36" s="17">
        <v>24717</v>
      </c>
      <c r="H36" s="17">
        <v>305</v>
      </c>
      <c r="I36" s="17">
        <v>2</v>
      </c>
      <c r="J36" s="17">
        <v>0</v>
      </c>
      <c r="K36" s="17">
        <v>118</v>
      </c>
      <c r="L36" s="17">
        <v>0</v>
      </c>
      <c r="M36" s="17">
        <v>0</v>
      </c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</row>
    <row r="37" spans="1:35" ht="15.75" x14ac:dyDescent="0.25">
      <c r="A37" s="16" t="str">
        <f>"281303"</f>
        <v>281303</v>
      </c>
      <c r="B37" s="16" t="s">
        <v>49</v>
      </c>
      <c r="C37" s="16" t="s">
        <v>50</v>
      </c>
      <c r="D37" s="16" t="s">
        <v>14</v>
      </c>
      <c r="E37" s="16">
        <v>4448</v>
      </c>
      <c r="F37" s="16">
        <v>3606</v>
      </c>
      <c r="G37" s="16">
        <v>3588</v>
      </c>
      <c r="H37" s="16">
        <v>18</v>
      </c>
      <c r="I37" s="16">
        <v>0</v>
      </c>
      <c r="J37" s="16">
        <v>0</v>
      </c>
      <c r="K37" s="16">
        <v>21</v>
      </c>
      <c r="L37" s="16">
        <v>0</v>
      </c>
      <c r="M37" s="16">
        <v>0</v>
      </c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</row>
    <row r="38" spans="1:35" ht="15.75" x14ac:dyDescent="0.25">
      <c r="A38" s="16" t="str">
        <f>"281304"</f>
        <v>281304</v>
      </c>
      <c r="B38" s="16" t="s">
        <v>51</v>
      </c>
      <c r="C38" s="16" t="s">
        <v>50</v>
      </c>
      <c r="D38" s="16" t="s">
        <v>14</v>
      </c>
      <c r="E38" s="16">
        <v>19741</v>
      </c>
      <c r="F38" s="16">
        <v>16051</v>
      </c>
      <c r="G38" s="16">
        <v>15894</v>
      </c>
      <c r="H38" s="16">
        <v>157</v>
      </c>
      <c r="I38" s="16">
        <v>1</v>
      </c>
      <c r="J38" s="16">
        <v>0</v>
      </c>
      <c r="K38" s="16">
        <v>56</v>
      </c>
      <c r="L38" s="16">
        <v>0</v>
      </c>
      <c r="M38" s="16">
        <v>0</v>
      </c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spans="1:35" ht="15.75" x14ac:dyDescent="0.25">
      <c r="A39" s="16" t="str">
        <f>"281305"</f>
        <v>281305</v>
      </c>
      <c r="B39" s="16" t="s">
        <v>52</v>
      </c>
      <c r="C39" s="16" t="s">
        <v>50</v>
      </c>
      <c r="D39" s="16" t="s">
        <v>14</v>
      </c>
      <c r="E39" s="16">
        <v>3570</v>
      </c>
      <c r="F39" s="16">
        <v>2879</v>
      </c>
      <c r="G39" s="16">
        <v>2796</v>
      </c>
      <c r="H39" s="16">
        <v>83</v>
      </c>
      <c r="I39" s="16">
        <v>1</v>
      </c>
      <c r="J39" s="16">
        <v>0</v>
      </c>
      <c r="K39" s="16">
        <v>14</v>
      </c>
      <c r="L39" s="16">
        <v>0</v>
      </c>
      <c r="M39" s="16">
        <v>0</v>
      </c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 spans="1:35" ht="15.75" x14ac:dyDescent="0.25">
      <c r="A40" s="16" t="str">
        <f>"281306"</f>
        <v>281306</v>
      </c>
      <c r="B40" s="16" t="s">
        <v>53</v>
      </c>
      <c r="C40" s="16" t="s">
        <v>50</v>
      </c>
      <c r="D40" s="16" t="s">
        <v>14</v>
      </c>
      <c r="E40" s="16">
        <v>3084</v>
      </c>
      <c r="F40" s="16">
        <v>2486</v>
      </c>
      <c r="G40" s="16">
        <v>2439</v>
      </c>
      <c r="H40" s="16">
        <v>47</v>
      </c>
      <c r="I40" s="16">
        <v>0</v>
      </c>
      <c r="J40" s="16">
        <v>0</v>
      </c>
      <c r="K40" s="16">
        <v>27</v>
      </c>
      <c r="L40" s="16">
        <v>0</v>
      </c>
      <c r="M40" s="16">
        <v>0</v>
      </c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1:35" s="1" customFormat="1" ht="15.75" x14ac:dyDescent="0.25">
      <c r="A41" s="17" t="s">
        <v>54</v>
      </c>
      <c r="B41" s="17"/>
      <c r="C41" s="17"/>
      <c r="D41" s="17"/>
      <c r="E41" s="17">
        <v>124560</v>
      </c>
      <c r="F41" s="17">
        <v>99986</v>
      </c>
      <c r="G41" s="17">
        <v>98252</v>
      </c>
      <c r="H41" s="17">
        <v>1734</v>
      </c>
      <c r="I41" s="17">
        <v>15</v>
      </c>
      <c r="J41" s="17">
        <v>3</v>
      </c>
      <c r="K41" s="17">
        <v>435</v>
      </c>
      <c r="L41" s="17">
        <v>0</v>
      </c>
      <c r="M41" s="17">
        <v>0</v>
      </c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1:35" ht="15.75" x14ac:dyDescent="0.25">
      <c r="A42" s="16" t="str">
        <f>"281401"</f>
        <v>281401</v>
      </c>
      <c r="B42" s="16" t="s">
        <v>55</v>
      </c>
      <c r="C42" s="16" t="s">
        <v>56</v>
      </c>
      <c r="D42" s="16" t="s">
        <v>14</v>
      </c>
      <c r="E42" s="16">
        <v>17123</v>
      </c>
      <c r="F42" s="16">
        <v>13707</v>
      </c>
      <c r="G42" s="16">
        <v>13537</v>
      </c>
      <c r="H42" s="16">
        <v>170</v>
      </c>
      <c r="I42" s="16">
        <v>1</v>
      </c>
      <c r="J42" s="16">
        <v>0</v>
      </c>
      <c r="K42" s="16">
        <v>51</v>
      </c>
      <c r="L42" s="16">
        <v>0</v>
      </c>
      <c r="M42" s="16">
        <v>0</v>
      </c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</row>
    <row r="43" spans="1:35" ht="15.75" x14ac:dyDescent="0.25">
      <c r="A43" s="16" t="str">
        <f>"281402"</f>
        <v>281402</v>
      </c>
      <c r="B43" s="16" t="s">
        <v>57</v>
      </c>
      <c r="C43" s="16" t="s">
        <v>56</v>
      </c>
      <c r="D43" s="16" t="s">
        <v>14</v>
      </c>
      <c r="E43" s="16">
        <v>17035</v>
      </c>
      <c r="F43" s="16">
        <v>14112</v>
      </c>
      <c r="G43" s="16">
        <v>14055</v>
      </c>
      <c r="H43" s="16">
        <v>57</v>
      </c>
      <c r="I43" s="16">
        <v>1</v>
      </c>
      <c r="J43" s="16">
        <v>0</v>
      </c>
      <c r="K43" s="16">
        <v>20</v>
      </c>
      <c r="L43" s="16">
        <v>0</v>
      </c>
      <c r="M43" s="16">
        <v>0</v>
      </c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</row>
    <row r="44" spans="1:35" ht="15.75" x14ac:dyDescent="0.25">
      <c r="A44" s="16" t="str">
        <f>"281403"</f>
        <v>281403</v>
      </c>
      <c r="B44" s="16" t="s">
        <v>58</v>
      </c>
      <c r="C44" s="16" t="s">
        <v>56</v>
      </c>
      <c r="D44" s="16" t="s">
        <v>14</v>
      </c>
      <c r="E44" s="16">
        <v>14619</v>
      </c>
      <c r="F44" s="16">
        <v>11959</v>
      </c>
      <c r="G44" s="16">
        <v>11849</v>
      </c>
      <c r="H44" s="16">
        <v>110</v>
      </c>
      <c r="I44" s="16">
        <v>0</v>
      </c>
      <c r="J44" s="16">
        <v>0</v>
      </c>
      <c r="K44" s="16">
        <v>38</v>
      </c>
      <c r="L44" s="16">
        <v>0</v>
      </c>
      <c r="M44" s="16">
        <v>0</v>
      </c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</row>
    <row r="45" spans="1:35" ht="15.75" x14ac:dyDescent="0.25">
      <c r="A45" s="16" t="str">
        <f>"281404"</f>
        <v>281404</v>
      </c>
      <c r="B45" s="16" t="s">
        <v>59</v>
      </c>
      <c r="C45" s="16" t="s">
        <v>56</v>
      </c>
      <c r="D45" s="16" t="s">
        <v>14</v>
      </c>
      <c r="E45" s="16">
        <v>13197</v>
      </c>
      <c r="F45" s="16">
        <v>10506</v>
      </c>
      <c r="G45" s="16">
        <v>10242</v>
      </c>
      <c r="H45" s="16">
        <v>264</v>
      </c>
      <c r="I45" s="16">
        <v>1</v>
      </c>
      <c r="J45" s="16">
        <v>0</v>
      </c>
      <c r="K45" s="16">
        <v>25</v>
      </c>
      <c r="L45" s="16">
        <v>0</v>
      </c>
      <c r="M45" s="16">
        <v>0</v>
      </c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</row>
    <row r="46" spans="1:35" ht="15.75" x14ac:dyDescent="0.25">
      <c r="A46" s="16" t="str">
        <f>"281405"</f>
        <v>281405</v>
      </c>
      <c r="B46" s="16" t="s">
        <v>60</v>
      </c>
      <c r="C46" s="16" t="s">
        <v>56</v>
      </c>
      <c r="D46" s="16" t="s">
        <v>14</v>
      </c>
      <c r="E46" s="16">
        <v>6728</v>
      </c>
      <c r="F46" s="16">
        <v>5350</v>
      </c>
      <c r="G46" s="16">
        <v>5127</v>
      </c>
      <c r="H46" s="16">
        <v>223</v>
      </c>
      <c r="I46" s="16">
        <v>4</v>
      </c>
      <c r="J46" s="16">
        <v>1</v>
      </c>
      <c r="K46" s="16">
        <v>71</v>
      </c>
      <c r="L46" s="16">
        <v>0</v>
      </c>
      <c r="M46" s="16">
        <v>0</v>
      </c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</row>
    <row r="47" spans="1:35" ht="15.75" x14ac:dyDescent="0.25">
      <c r="A47" s="16" t="str">
        <f>"281406"</f>
        <v>281406</v>
      </c>
      <c r="B47" s="16" t="s">
        <v>61</v>
      </c>
      <c r="C47" s="16" t="s">
        <v>56</v>
      </c>
      <c r="D47" s="16" t="s">
        <v>14</v>
      </c>
      <c r="E47" s="16">
        <v>6942</v>
      </c>
      <c r="F47" s="16">
        <v>5698</v>
      </c>
      <c r="G47" s="16">
        <v>5647</v>
      </c>
      <c r="H47" s="16">
        <v>51</v>
      </c>
      <c r="I47" s="16">
        <v>2</v>
      </c>
      <c r="J47" s="16">
        <v>0</v>
      </c>
      <c r="K47" s="16">
        <v>70</v>
      </c>
      <c r="L47" s="16">
        <v>0</v>
      </c>
      <c r="M47" s="16">
        <v>0</v>
      </c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</row>
    <row r="48" spans="1:35" ht="15.75" x14ac:dyDescent="0.25">
      <c r="A48" s="16" t="str">
        <f>"281407"</f>
        <v>281407</v>
      </c>
      <c r="B48" s="16" t="s">
        <v>62</v>
      </c>
      <c r="C48" s="16" t="s">
        <v>56</v>
      </c>
      <c r="D48" s="16" t="s">
        <v>14</v>
      </c>
      <c r="E48" s="16">
        <v>7566</v>
      </c>
      <c r="F48" s="16">
        <v>6084</v>
      </c>
      <c r="G48" s="16">
        <v>5966</v>
      </c>
      <c r="H48" s="16">
        <v>118</v>
      </c>
      <c r="I48" s="16">
        <v>3</v>
      </c>
      <c r="J48" s="16">
        <v>0</v>
      </c>
      <c r="K48" s="16">
        <v>20</v>
      </c>
      <c r="L48" s="16">
        <v>0</v>
      </c>
      <c r="M48" s="16">
        <v>0</v>
      </c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1:35" ht="15.75" x14ac:dyDescent="0.25">
      <c r="A49" s="16" t="str">
        <f>"281408"</f>
        <v>281408</v>
      </c>
      <c r="B49" s="16" t="s">
        <v>63</v>
      </c>
      <c r="C49" s="16" t="s">
        <v>56</v>
      </c>
      <c r="D49" s="16" t="s">
        <v>14</v>
      </c>
      <c r="E49" s="16">
        <v>2837</v>
      </c>
      <c r="F49" s="16">
        <v>2347</v>
      </c>
      <c r="G49" s="16">
        <v>2327</v>
      </c>
      <c r="H49" s="16">
        <v>20</v>
      </c>
      <c r="I49" s="16">
        <v>1</v>
      </c>
      <c r="J49" s="16">
        <v>0</v>
      </c>
      <c r="K49" s="16">
        <v>5</v>
      </c>
      <c r="L49" s="16">
        <v>0</v>
      </c>
      <c r="M49" s="16">
        <v>0</v>
      </c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1:35" ht="15.75" x14ac:dyDescent="0.25">
      <c r="A50" s="16" t="str">
        <f>"281409"</f>
        <v>281409</v>
      </c>
      <c r="B50" s="16" t="s">
        <v>64</v>
      </c>
      <c r="C50" s="16" t="s">
        <v>56</v>
      </c>
      <c r="D50" s="16" t="s">
        <v>14</v>
      </c>
      <c r="E50" s="16">
        <v>12750</v>
      </c>
      <c r="F50" s="16">
        <v>10324</v>
      </c>
      <c r="G50" s="16">
        <v>10218</v>
      </c>
      <c r="H50" s="16">
        <v>106</v>
      </c>
      <c r="I50" s="16">
        <v>0</v>
      </c>
      <c r="J50" s="16">
        <v>1</v>
      </c>
      <c r="K50" s="16">
        <v>86</v>
      </c>
      <c r="L50" s="16">
        <v>0</v>
      </c>
      <c r="M50" s="16">
        <v>0</v>
      </c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1:35" ht="15.75" x14ac:dyDescent="0.25">
      <c r="A51" s="16" t="str">
        <f>"281410"</f>
        <v>281410</v>
      </c>
      <c r="B51" s="16" t="s">
        <v>65</v>
      </c>
      <c r="C51" s="16" t="s">
        <v>56</v>
      </c>
      <c r="D51" s="16" t="s">
        <v>14</v>
      </c>
      <c r="E51" s="16">
        <v>8738</v>
      </c>
      <c r="F51" s="16">
        <v>7052</v>
      </c>
      <c r="G51" s="16">
        <v>6801</v>
      </c>
      <c r="H51" s="16">
        <v>251</v>
      </c>
      <c r="I51" s="16">
        <v>1</v>
      </c>
      <c r="J51" s="16">
        <v>1</v>
      </c>
      <c r="K51" s="16">
        <v>19</v>
      </c>
      <c r="L51" s="16">
        <v>0</v>
      </c>
      <c r="M51" s="16">
        <v>0</v>
      </c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1:35" ht="15.75" x14ac:dyDescent="0.25">
      <c r="A52" s="16" t="str">
        <f>"281411"</f>
        <v>281411</v>
      </c>
      <c r="B52" s="16" t="s">
        <v>66</v>
      </c>
      <c r="C52" s="16" t="s">
        <v>56</v>
      </c>
      <c r="D52" s="16" t="s">
        <v>14</v>
      </c>
      <c r="E52" s="16">
        <v>13279</v>
      </c>
      <c r="F52" s="16">
        <v>9858</v>
      </c>
      <c r="G52" s="16">
        <v>9542</v>
      </c>
      <c r="H52" s="16">
        <v>316</v>
      </c>
      <c r="I52" s="16">
        <v>1</v>
      </c>
      <c r="J52" s="16">
        <v>0</v>
      </c>
      <c r="K52" s="16">
        <v>20</v>
      </c>
      <c r="L52" s="16">
        <v>0</v>
      </c>
      <c r="M52" s="16">
        <v>0</v>
      </c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1:35" ht="15.75" x14ac:dyDescent="0.25">
      <c r="A53" s="16" t="str">
        <f>"281412"</f>
        <v>281412</v>
      </c>
      <c r="B53" s="16" t="s">
        <v>67</v>
      </c>
      <c r="C53" s="16" t="s">
        <v>56</v>
      </c>
      <c r="D53" s="16" t="s">
        <v>14</v>
      </c>
      <c r="E53" s="16">
        <v>3746</v>
      </c>
      <c r="F53" s="16">
        <v>2989</v>
      </c>
      <c r="G53" s="16">
        <v>2941</v>
      </c>
      <c r="H53" s="16">
        <v>48</v>
      </c>
      <c r="I53" s="16">
        <v>0</v>
      </c>
      <c r="J53" s="16">
        <v>0</v>
      </c>
      <c r="K53" s="16">
        <v>10</v>
      </c>
      <c r="L53" s="16">
        <v>0</v>
      </c>
      <c r="M53" s="16">
        <v>0</v>
      </c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  <row r="54" spans="1:35" s="1" customFormat="1" ht="15.75" x14ac:dyDescent="0.25">
      <c r="A54" s="17" t="s">
        <v>68</v>
      </c>
      <c r="B54" s="17"/>
      <c r="C54" s="17"/>
      <c r="D54" s="17"/>
      <c r="E54" s="17">
        <v>51482</v>
      </c>
      <c r="F54" s="17">
        <v>42238</v>
      </c>
      <c r="G54" s="17">
        <v>41862</v>
      </c>
      <c r="H54" s="17">
        <v>376</v>
      </c>
      <c r="I54" s="17">
        <v>2</v>
      </c>
      <c r="J54" s="17">
        <v>0</v>
      </c>
      <c r="K54" s="17">
        <v>144</v>
      </c>
      <c r="L54" s="17">
        <v>0</v>
      </c>
      <c r="M54" s="17">
        <v>0</v>
      </c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</row>
    <row r="55" spans="1:35" ht="15.75" x14ac:dyDescent="0.25">
      <c r="A55" s="16" t="str">
        <f>"281601"</f>
        <v>281601</v>
      </c>
      <c r="B55" s="16" t="s">
        <v>69</v>
      </c>
      <c r="C55" s="16" t="s">
        <v>70</v>
      </c>
      <c r="D55" s="16" t="s">
        <v>14</v>
      </c>
      <c r="E55" s="16">
        <v>10580</v>
      </c>
      <c r="F55" s="16">
        <v>8511</v>
      </c>
      <c r="G55" s="16">
        <v>8480</v>
      </c>
      <c r="H55" s="16">
        <v>31</v>
      </c>
      <c r="I55" s="16">
        <v>0</v>
      </c>
      <c r="J55" s="16">
        <v>0</v>
      </c>
      <c r="K55" s="16">
        <v>41</v>
      </c>
      <c r="L55" s="16">
        <v>0</v>
      </c>
      <c r="M55" s="16">
        <v>0</v>
      </c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</row>
    <row r="56" spans="1:35" ht="15.75" x14ac:dyDescent="0.25">
      <c r="A56" s="16" t="str">
        <f>"281602"</f>
        <v>281602</v>
      </c>
      <c r="B56" s="16" t="s">
        <v>71</v>
      </c>
      <c r="C56" s="16" t="s">
        <v>70</v>
      </c>
      <c r="D56" s="16" t="s">
        <v>14</v>
      </c>
      <c r="E56" s="16">
        <v>8211</v>
      </c>
      <c r="F56" s="16">
        <v>6749</v>
      </c>
      <c r="G56" s="16">
        <v>6690</v>
      </c>
      <c r="H56" s="16">
        <v>59</v>
      </c>
      <c r="I56" s="16">
        <v>0</v>
      </c>
      <c r="J56" s="16">
        <v>0</v>
      </c>
      <c r="K56" s="16">
        <v>18</v>
      </c>
      <c r="L56" s="16">
        <v>0</v>
      </c>
      <c r="M56" s="16">
        <v>0</v>
      </c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</row>
    <row r="57" spans="1:35" ht="15.75" x14ac:dyDescent="0.25">
      <c r="A57" s="16" t="str">
        <f>"281603"</f>
        <v>281603</v>
      </c>
      <c r="B57" s="16" t="s">
        <v>72</v>
      </c>
      <c r="C57" s="16" t="s">
        <v>70</v>
      </c>
      <c r="D57" s="16" t="s">
        <v>14</v>
      </c>
      <c r="E57" s="16">
        <v>25469</v>
      </c>
      <c r="F57" s="16">
        <v>20870</v>
      </c>
      <c r="G57" s="16">
        <v>20703</v>
      </c>
      <c r="H57" s="16">
        <v>167</v>
      </c>
      <c r="I57" s="16">
        <v>0</v>
      </c>
      <c r="J57" s="16">
        <v>0</v>
      </c>
      <c r="K57" s="16">
        <v>64</v>
      </c>
      <c r="L57" s="16">
        <v>0</v>
      </c>
      <c r="M57" s="16">
        <v>0</v>
      </c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</row>
    <row r="58" spans="1:35" ht="15.75" x14ac:dyDescent="0.25">
      <c r="A58" s="16" t="str">
        <f>"281604"</f>
        <v>281604</v>
      </c>
      <c r="B58" s="16" t="s">
        <v>73</v>
      </c>
      <c r="C58" s="16" t="s">
        <v>70</v>
      </c>
      <c r="D58" s="16" t="s">
        <v>14</v>
      </c>
      <c r="E58" s="16">
        <v>7222</v>
      </c>
      <c r="F58" s="16">
        <v>6108</v>
      </c>
      <c r="G58" s="16">
        <v>5989</v>
      </c>
      <c r="H58" s="16">
        <v>119</v>
      </c>
      <c r="I58" s="16">
        <v>2</v>
      </c>
      <c r="J58" s="16">
        <v>0</v>
      </c>
      <c r="K58" s="16">
        <v>21</v>
      </c>
      <c r="L58" s="16">
        <v>0</v>
      </c>
      <c r="M58" s="16">
        <v>0</v>
      </c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</row>
    <row r="59" spans="1:35" s="1" customFormat="1" ht="15.75" x14ac:dyDescent="0.25">
      <c r="A59" s="17" t="s">
        <v>74</v>
      </c>
      <c r="B59" s="17"/>
      <c r="C59" s="17"/>
      <c r="D59" s="17"/>
      <c r="E59" s="17">
        <v>65804</v>
      </c>
      <c r="F59" s="17">
        <v>53525</v>
      </c>
      <c r="G59" s="17">
        <v>52854</v>
      </c>
      <c r="H59" s="17">
        <v>671</v>
      </c>
      <c r="I59" s="17">
        <v>2</v>
      </c>
      <c r="J59" s="17">
        <v>0</v>
      </c>
      <c r="K59" s="17">
        <v>234</v>
      </c>
      <c r="L59" s="17">
        <v>0</v>
      </c>
      <c r="M59" s="17">
        <v>0</v>
      </c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</row>
    <row r="60" spans="1:35" ht="15.75" x14ac:dyDescent="0.25">
      <c r="A60" s="16" t="str">
        <f>"281701"</f>
        <v>281701</v>
      </c>
      <c r="B60" s="16" t="s">
        <v>75</v>
      </c>
      <c r="C60" s="16" t="s">
        <v>76</v>
      </c>
      <c r="D60" s="16" t="s">
        <v>14</v>
      </c>
      <c r="E60" s="16">
        <v>20649</v>
      </c>
      <c r="F60" s="16">
        <v>17327</v>
      </c>
      <c r="G60" s="16">
        <v>17182</v>
      </c>
      <c r="H60" s="16">
        <v>145</v>
      </c>
      <c r="I60" s="16">
        <v>0</v>
      </c>
      <c r="J60" s="16">
        <v>0</v>
      </c>
      <c r="K60" s="16">
        <v>109</v>
      </c>
      <c r="L60" s="16">
        <v>0</v>
      </c>
      <c r="M60" s="16">
        <v>0</v>
      </c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</row>
    <row r="61" spans="1:35" ht="15.75" x14ac:dyDescent="0.25">
      <c r="A61" s="16" t="str">
        <f>"281702"</f>
        <v>281702</v>
      </c>
      <c r="B61" s="16" t="s">
        <v>77</v>
      </c>
      <c r="C61" s="16" t="s">
        <v>76</v>
      </c>
      <c r="D61" s="16" t="s">
        <v>14</v>
      </c>
      <c r="E61" s="16">
        <v>6044</v>
      </c>
      <c r="F61" s="16">
        <v>5004</v>
      </c>
      <c r="G61" s="16">
        <v>4924</v>
      </c>
      <c r="H61" s="16">
        <v>80</v>
      </c>
      <c r="I61" s="16">
        <v>0</v>
      </c>
      <c r="J61" s="16">
        <v>0</v>
      </c>
      <c r="K61" s="16">
        <v>10</v>
      </c>
      <c r="L61" s="16">
        <v>0</v>
      </c>
      <c r="M61" s="16">
        <v>0</v>
      </c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</row>
    <row r="62" spans="1:35" ht="15.75" x14ac:dyDescent="0.25">
      <c r="A62" s="16" t="str">
        <f>"281703"</f>
        <v>281703</v>
      </c>
      <c r="B62" s="16" t="s">
        <v>78</v>
      </c>
      <c r="C62" s="16" t="s">
        <v>76</v>
      </c>
      <c r="D62" s="16" t="s">
        <v>14</v>
      </c>
      <c r="E62" s="16">
        <v>3550</v>
      </c>
      <c r="F62" s="16">
        <v>2897</v>
      </c>
      <c r="G62" s="16">
        <v>2822</v>
      </c>
      <c r="H62" s="16">
        <v>75</v>
      </c>
      <c r="I62" s="16">
        <v>1</v>
      </c>
      <c r="J62" s="16">
        <v>0</v>
      </c>
      <c r="K62" s="16">
        <v>8</v>
      </c>
      <c r="L62" s="16">
        <v>0</v>
      </c>
      <c r="M62" s="16">
        <v>0</v>
      </c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</row>
    <row r="63" spans="1:35" ht="15.75" x14ac:dyDescent="0.25">
      <c r="A63" s="16" t="str">
        <f>"281704"</f>
        <v>281704</v>
      </c>
      <c r="B63" s="16" t="s">
        <v>79</v>
      </c>
      <c r="C63" s="16" t="s">
        <v>76</v>
      </c>
      <c r="D63" s="16" t="s">
        <v>14</v>
      </c>
      <c r="E63" s="16">
        <v>5004</v>
      </c>
      <c r="F63" s="16">
        <v>4138</v>
      </c>
      <c r="G63" s="16">
        <v>4046</v>
      </c>
      <c r="H63" s="16">
        <v>92</v>
      </c>
      <c r="I63" s="16">
        <v>0</v>
      </c>
      <c r="J63" s="16">
        <v>0</v>
      </c>
      <c r="K63" s="16">
        <v>12</v>
      </c>
      <c r="L63" s="16">
        <v>0</v>
      </c>
      <c r="M63" s="16">
        <v>0</v>
      </c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</row>
    <row r="64" spans="1:35" ht="15.75" x14ac:dyDescent="0.25">
      <c r="A64" s="16" t="str">
        <f>"281705"</f>
        <v>281705</v>
      </c>
      <c r="B64" s="16" t="s">
        <v>80</v>
      </c>
      <c r="C64" s="16" t="s">
        <v>76</v>
      </c>
      <c r="D64" s="16" t="s">
        <v>14</v>
      </c>
      <c r="E64" s="16">
        <v>5449</v>
      </c>
      <c r="F64" s="16">
        <v>4345</v>
      </c>
      <c r="G64" s="16">
        <v>4304</v>
      </c>
      <c r="H64" s="16">
        <v>41</v>
      </c>
      <c r="I64" s="16">
        <v>0</v>
      </c>
      <c r="J64" s="16">
        <v>0</v>
      </c>
      <c r="K64" s="16">
        <v>18</v>
      </c>
      <c r="L64" s="16">
        <v>0</v>
      </c>
      <c r="M64" s="16">
        <v>0</v>
      </c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</row>
    <row r="65" spans="1:35" ht="15.75" x14ac:dyDescent="0.25">
      <c r="A65" s="16" t="str">
        <f>"281706"</f>
        <v>281706</v>
      </c>
      <c r="B65" s="16" t="s">
        <v>81</v>
      </c>
      <c r="C65" s="16" t="s">
        <v>76</v>
      </c>
      <c r="D65" s="16" t="s">
        <v>14</v>
      </c>
      <c r="E65" s="16">
        <v>13307</v>
      </c>
      <c r="F65" s="16">
        <v>10378</v>
      </c>
      <c r="G65" s="16">
        <v>10249</v>
      </c>
      <c r="H65" s="16">
        <v>129</v>
      </c>
      <c r="I65" s="16">
        <v>1</v>
      </c>
      <c r="J65" s="16">
        <v>0</v>
      </c>
      <c r="K65" s="16">
        <v>36</v>
      </c>
      <c r="L65" s="16">
        <v>0</v>
      </c>
      <c r="M65" s="16">
        <v>0</v>
      </c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</row>
    <row r="66" spans="1:35" ht="15.75" x14ac:dyDescent="0.25">
      <c r="A66" s="16" t="str">
        <f>"281707"</f>
        <v>281707</v>
      </c>
      <c r="B66" s="16" t="s">
        <v>52</v>
      </c>
      <c r="C66" s="16" t="s">
        <v>76</v>
      </c>
      <c r="D66" s="16" t="s">
        <v>14</v>
      </c>
      <c r="E66" s="16">
        <v>5484</v>
      </c>
      <c r="F66" s="16">
        <v>4534</v>
      </c>
      <c r="G66" s="16">
        <v>4459</v>
      </c>
      <c r="H66" s="16">
        <v>75</v>
      </c>
      <c r="I66" s="16">
        <v>0</v>
      </c>
      <c r="J66" s="16">
        <v>0</v>
      </c>
      <c r="K66" s="16">
        <v>22</v>
      </c>
      <c r="L66" s="16">
        <v>0</v>
      </c>
      <c r="M66" s="16">
        <v>0</v>
      </c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</row>
    <row r="67" spans="1:35" ht="15.75" x14ac:dyDescent="0.25">
      <c r="A67" s="16" t="str">
        <f>"281708"</f>
        <v>281708</v>
      </c>
      <c r="B67" s="16" t="s">
        <v>82</v>
      </c>
      <c r="C67" s="16" t="s">
        <v>76</v>
      </c>
      <c r="D67" s="16" t="s">
        <v>14</v>
      </c>
      <c r="E67" s="16">
        <v>6317</v>
      </c>
      <c r="F67" s="16">
        <v>4902</v>
      </c>
      <c r="G67" s="16">
        <v>4868</v>
      </c>
      <c r="H67" s="16">
        <v>34</v>
      </c>
      <c r="I67" s="16">
        <v>0</v>
      </c>
      <c r="J67" s="16">
        <v>0</v>
      </c>
      <c r="K67" s="16">
        <v>19</v>
      </c>
      <c r="L67" s="16">
        <v>0</v>
      </c>
      <c r="M67" s="16">
        <v>0</v>
      </c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</row>
    <row r="68" spans="1:35" s="1" customFormat="1" ht="15.75" x14ac:dyDescent="0.25">
      <c r="A68" s="17" t="s">
        <v>83</v>
      </c>
      <c r="B68" s="17"/>
      <c r="C68" s="17"/>
      <c r="D68" s="17"/>
      <c r="E68" s="17">
        <v>24238</v>
      </c>
      <c r="F68" s="17">
        <v>19569</v>
      </c>
      <c r="G68" s="17">
        <v>19371</v>
      </c>
      <c r="H68" s="17">
        <v>198</v>
      </c>
      <c r="I68" s="17">
        <v>2</v>
      </c>
      <c r="J68" s="17">
        <v>0</v>
      </c>
      <c r="K68" s="17">
        <v>52</v>
      </c>
      <c r="L68" s="17">
        <v>0</v>
      </c>
      <c r="M68" s="17">
        <v>0</v>
      </c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</row>
    <row r="69" spans="1:35" ht="15.75" x14ac:dyDescent="0.25">
      <c r="A69" s="16" t="str">
        <f>"281801"</f>
        <v>281801</v>
      </c>
      <c r="B69" s="16" t="s">
        <v>84</v>
      </c>
      <c r="C69" s="16" t="s">
        <v>85</v>
      </c>
      <c r="D69" s="16" t="s">
        <v>14</v>
      </c>
      <c r="E69" s="16">
        <v>3366</v>
      </c>
      <c r="F69" s="16">
        <v>2840</v>
      </c>
      <c r="G69" s="16">
        <v>2783</v>
      </c>
      <c r="H69" s="16">
        <v>57</v>
      </c>
      <c r="I69" s="16">
        <v>0</v>
      </c>
      <c r="J69" s="16">
        <v>0</v>
      </c>
      <c r="K69" s="16">
        <v>9</v>
      </c>
      <c r="L69" s="16">
        <v>0</v>
      </c>
      <c r="M69" s="16">
        <v>0</v>
      </c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</row>
    <row r="70" spans="1:35" ht="15.75" x14ac:dyDescent="0.25">
      <c r="A70" s="16" t="str">
        <f>"281802"</f>
        <v>281802</v>
      </c>
      <c r="B70" s="16" t="s">
        <v>86</v>
      </c>
      <c r="C70" s="16" t="s">
        <v>85</v>
      </c>
      <c r="D70" s="16" t="s">
        <v>14</v>
      </c>
      <c r="E70" s="16">
        <v>2657</v>
      </c>
      <c r="F70" s="16">
        <v>2147</v>
      </c>
      <c r="G70" s="16">
        <v>2127</v>
      </c>
      <c r="H70" s="16">
        <v>20</v>
      </c>
      <c r="I70" s="16">
        <v>0</v>
      </c>
      <c r="J70" s="16">
        <v>0</v>
      </c>
      <c r="K70" s="16">
        <v>4</v>
      </c>
      <c r="L70" s="16">
        <v>0</v>
      </c>
      <c r="M70" s="16">
        <v>0</v>
      </c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</row>
    <row r="71" spans="1:35" ht="15.75" x14ac:dyDescent="0.25">
      <c r="A71" s="16" t="str">
        <f>"281803"</f>
        <v>281803</v>
      </c>
      <c r="B71" s="16" t="s">
        <v>87</v>
      </c>
      <c r="C71" s="16" t="s">
        <v>85</v>
      </c>
      <c r="D71" s="16" t="s">
        <v>14</v>
      </c>
      <c r="E71" s="16">
        <v>18215</v>
      </c>
      <c r="F71" s="16">
        <v>14582</v>
      </c>
      <c r="G71" s="16">
        <v>14461</v>
      </c>
      <c r="H71" s="16">
        <v>121</v>
      </c>
      <c r="I71" s="16">
        <v>2</v>
      </c>
      <c r="J71" s="16">
        <v>0</v>
      </c>
      <c r="K71" s="16">
        <v>39</v>
      </c>
      <c r="L71" s="16">
        <v>0</v>
      </c>
      <c r="M71" s="16">
        <v>0</v>
      </c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</row>
    <row r="72" spans="1:35" s="1" customFormat="1" ht="15.75" x14ac:dyDescent="0.25">
      <c r="A72" s="17" t="s">
        <v>88</v>
      </c>
      <c r="B72" s="17"/>
      <c r="C72" s="17"/>
      <c r="D72" s="17"/>
      <c r="E72" s="17">
        <v>20620</v>
      </c>
      <c r="F72" s="17">
        <v>16971</v>
      </c>
      <c r="G72" s="17">
        <v>16771</v>
      </c>
      <c r="H72" s="17">
        <v>200</v>
      </c>
      <c r="I72" s="17">
        <v>3</v>
      </c>
      <c r="J72" s="17">
        <v>0</v>
      </c>
      <c r="K72" s="17">
        <v>222</v>
      </c>
      <c r="L72" s="17">
        <v>0</v>
      </c>
      <c r="M72" s="17">
        <v>0</v>
      </c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</row>
    <row r="73" spans="1:35" ht="15.75" x14ac:dyDescent="0.25">
      <c r="A73" s="16" t="str">
        <f>"281901"</f>
        <v>281901</v>
      </c>
      <c r="B73" s="16" t="s">
        <v>89</v>
      </c>
      <c r="C73" s="16" t="s">
        <v>90</v>
      </c>
      <c r="D73" s="16" t="s">
        <v>14</v>
      </c>
      <c r="E73" s="16">
        <v>2697</v>
      </c>
      <c r="F73" s="16">
        <v>2231</v>
      </c>
      <c r="G73" s="16">
        <v>2214</v>
      </c>
      <c r="H73" s="16">
        <v>17</v>
      </c>
      <c r="I73" s="16">
        <v>0</v>
      </c>
      <c r="J73" s="16">
        <v>0</v>
      </c>
      <c r="K73" s="16">
        <v>12</v>
      </c>
      <c r="L73" s="16">
        <v>0</v>
      </c>
      <c r="M73" s="16">
        <v>0</v>
      </c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</row>
    <row r="74" spans="1:35" ht="15.75" x14ac:dyDescent="0.25">
      <c r="A74" s="16" t="str">
        <f>"281902"</f>
        <v>281902</v>
      </c>
      <c r="B74" s="16" t="s">
        <v>91</v>
      </c>
      <c r="C74" s="16" t="s">
        <v>90</v>
      </c>
      <c r="D74" s="16" t="s">
        <v>14</v>
      </c>
      <c r="E74" s="16">
        <v>3115</v>
      </c>
      <c r="F74" s="16">
        <v>2556</v>
      </c>
      <c r="G74" s="16">
        <v>2466</v>
      </c>
      <c r="H74" s="16">
        <v>90</v>
      </c>
      <c r="I74" s="16">
        <v>0</v>
      </c>
      <c r="J74" s="16">
        <v>0</v>
      </c>
      <c r="K74" s="16">
        <v>8</v>
      </c>
      <c r="L74" s="16">
        <v>0</v>
      </c>
      <c r="M74" s="16">
        <v>0</v>
      </c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</row>
    <row r="75" spans="1:35" ht="15.75" x14ac:dyDescent="0.25">
      <c r="A75" s="16" t="str">
        <f>"281903"</f>
        <v>281903</v>
      </c>
      <c r="B75" s="16" t="s">
        <v>92</v>
      </c>
      <c r="C75" s="16" t="s">
        <v>90</v>
      </c>
      <c r="D75" s="16" t="s">
        <v>14</v>
      </c>
      <c r="E75" s="16">
        <v>14808</v>
      </c>
      <c r="F75" s="16">
        <v>12184</v>
      </c>
      <c r="G75" s="16">
        <v>12091</v>
      </c>
      <c r="H75" s="16">
        <v>93</v>
      </c>
      <c r="I75" s="16">
        <v>3</v>
      </c>
      <c r="J75" s="16">
        <v>0</v>
      </c>
      <c r="K75" s="16">
        <v>202</v>
      </c>
      <c r="L75" s="16">
        <v>0</v>
      </c>
      <c r="M75" s="16">
        <v>0</v>
      </c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</row>
    <row r="76" spans="1:35" ht="15.75" x14ac:dyDescent="0.25">
      <c r="A76" s="16" t="s">
        <v>93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</row>
    <row r="77" spans="1:35" s="1" customFormat="1" ht="15.75" x14ac:dyDescent="0.25">
      <c r="A77" s="17" t="str">
        <f>"286201"</f>
        <v>286201</v>
      </c>
      <c r="B77" s="17" t="s">
        <v>94</v>
      </c>
      <c r="C77" s="17" t="s">
        <v>14</v>
      </c>
      <c r="D77" s="17" t="s">
        <v>14</v>
      </c>
      <c r="E77" s="17">
        <v>148758</v>
      </c>
      <c r="F77" s="17">
        <v>122726</v>
      </c>
      <c r="G77" s="17">
        <v>120795</v>
      </c>
      <c r="H77" s="17">
        <v>1931</v>
      </c>
      <c r="I77" s="17">
        <v>11</v>
      </c>
      <c r="J77" s="17">
        <v>0</v>
      </c>
      <c r="K77" s="17">
        <v>363</v>
      </c>
      <c r="L77" s="17">
        <v>0</v>
      </c>
      <c r="M77" s="17">
        <v>0</v>
      </c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</row>
    <row r="78" spans="1:35" ht="7.5" customHeight="1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</row>
    <row r="79" spans="1:35" s="2" customFormat="1" ht="15.75" x14ac:dyDescent="0.25">
      <c r="A79" s="7"/>
      <c r="B79" s="25" t="s">
        <v>95</v>
      </c>
      <c r="C79" s="26"/>
      <c r="D79" s="27"/>
      <c r="E79" s="7">
        <f t="shared" ref="E79:M79" si="0">(E5+E11+E18+E25+E31+E36+E41+E54+E59+E68+E72+E77)</f>
        <v>732718</v>
      </c>
      <c r="F79" s="7">
        <f t="shared" si="0"/>
        <v>598935</v>
      </c>
      <c r="G79" s="7">
        <f t="shared" si="0"/>
        <v>591171</v>
      </c>
      <c r="H79" s="7">
        <f t="shared" si="0"/>
        <v>7764</v>
      </c>
      <c r="I79" s="7">
        <f t="shared" si="0"/>
        <v>57</v>
      </c>
      <c r="J79" s="7">
        <f t="shared" si="0"/>
        <v>5</v>
      </c>
      <c r="K79" s="7">
        <f t="shared" si="0"/>
        <v>2445</v>
      </c>
      <c r="L79" s="7">
        <f t="shared" si="0"/>
        <v>0</v>
      </c>
      <c r="M79" s="7">
        <f t="shared" si="0"/>
        <v>0</v>
      </c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</row>
    <row r="80" spans="1:35" s="2" customFormat="1" ht="15.75" x14ac:dyDescent="0.25">
      <c r="A80" s="7"/>
      <c r="B80" s="25" t="s">
        <v>98</v>
      </c>
      <c r="C80" s="26"/>
      <c r="D80" s="27"/>
      <c r="E80" s="18">
        <v>567867</v>
      </c>
      <c r="F80" s="18">
        <v>463524</v>
      </c>
      <c r="G80" s="18">
        <v>459022</v>
      </c>
      <c r="H80" s="18">
        <v>4502</v>
      </c>
      <c r="I80" s="18">
        <v>22</v>
      </c>
      <c r="J80" s="18">
        <v>0</v>
      </c>
      <c r="K80" s="18">
        <v>1821</v>
      </c>
      <c r="L80" s="18">
        <v>0</v>
      </c>
      <c r="M80" s="18">
        <v>0</v>
      </c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</row>
    <row r="81" spans="1:35" s="4" customFormat="1" ht="17.25" x14ac:dyDescent="0.3">
      <c r="A81" s="3"/>
      <c r="B81" s="22" t="s">
        <v>96</v>
      </c>
      <c r="C81" s="23"/>
      <c r="D81" s="24"/>
      <c r="E81" s="6">
        <f t="shared" ref="E81:M81" si="1">(E79+E80)</f>
        <v>1300585</v>
      </c>
      <c r="F81" s="6">
        <f t="shared" si="1"/>
        <v>1062459</v>
      </c>
      <c r="G81" s="6">
        <f t="shared" si="1"/>
        <v>1050193</v>
      </c>
      <c r="H81" s="6">
        <f t="shared" si="1"/>
        <v>12266</v>
      </c>
      <c r="I81" s="6">
        <f t="shared" si="1"/>
        <v>79</v>
      </c>
      <c r="J81" s="6">
        <f t="shared" si="1"/>
        <v>5</v>
      </c>
      <c r="K81" s="6">
        <f t="shared" si="1"/>
        <v>4266</v>
      </c>
      <c r="L81" s="6">
        <f t="shared" si="1"/>
        <v>0</v>
      </c>
      <c r="M81" s="6">
        <f t="shared" si="1"/>
        <v>0</v>
      </c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</row>
  </sheetData>
  <mergeCells count="9">
    <mergeCell ref="A1:M1"/>
    <mergeCell ref="A2:M2"/>
    <mergeCell ref="B81:D81"/>
    <mergeCell ref="B79:D79"/>
    <mergeCell ref="B80:D80"/>
    <mergeCell ref="F3:H3"/>
    <mergeCell ref="A3:E3"/>
    <mergeCell ref="I3:J3"/>
    <mergeCell ref="K3:M3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meldunek_o_stanie_rejestru_wybo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Błażej Rutkowski</dc:creator>
  <cp:lastModifiedBy>Agnieszka Jeziorek</cp:lastModifiedBy>
  <cp:lastPrinted>2024-10-15T07:01:53Z</cp:lastPrinted>
  <dcterms:created xsi:type="dcterms:W3CDTF">2023-10-17T11:33:31Z</dcterms:created>
  <dcterms:modified xsi:type="dcterms:W3CDTF">2025-01-13T08:54:50Z</dcterms:modified>
</cp:coreProperties>
</file>